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diaz\Documents\ADMINISTRACION SIGI\DOCUMENTOS SIGI\SST\SYSO 2015\LISTOS\"/>
    </mc:Choice>
  </mc:AlternateContent>
  <bookViews>
    <workbookView xWindow="-15" yWindow="105" windowWidth="24030" windowHeight="4485"/>
  </bookViews>
  <sheets>
    <sheet name="SC04-F09" sheetId="1" r:id="rId1"/>
    <sheet name="INFORME ACCIDENTALIDAD" sheetId="16" state="hidden" r:id="rId2"/>
    <sheet name="CERTIFICACION 2015" sheetId="11" state="hidden" r:id="rId3"/>
    <sheet name="Lista desplegable" sheetId="2" state="hidden" r:id="rId4"/>
    <sheet name="Plan de mejoramiento Institucio" sheetId="17" state="hidden" r:id="rId5"/>
  </sheets>
  <externalReferences>
    <externalReference r:id="rId6"/>
    <externalReference r:id="rId7"/>
    <externalReference r:id="rId8"/>
    <externalReference r:id="rId9"/>
  </externalReferences>
  <definedNames>
    <definedName name="\A">#REF!</definedName>
    <definedName name="\Z">#REF!</definedName>
    <definedName name="_xlnm._FilterDatabase" localSheetId="2" hidden="1">'CERTIFICACION 2015'!$A$2:$CR$572</definedName>
    <definedName name="_xlnm._FilterDatabase" localSheetId="1" hidden="1">'INFORME ACCIDENTALIDAD'!$B$218:$C$227</definedName>
    <definedName name="A_IMPRESIÓN_IM">#REF!</definedName>
    <definedName name="_xlnm.Print_Area" localSheetId="2">'CERTIFICACION 2015'!$E$46:$R$432</definedName>
    <definedName name="ASD">#REF!</definedName>
    <definedName name="asigbas">#REF!</definedName>
    <definedName name="asigmen">#REF!</definedName>
    <definedName name="auxalm">#REF!</definedName>
    <definedName name="boncom">#REF!</definedName>
    <definedName name="bonrec">#REF!</definedName>
    <definedName name="bonser">#REF!</definedName>
    <definedName name="cargo">#REF!</definedName>
    <definedName name="cccc">'[1]271-basica'!#REF!</definedName>
    <definedName name="cesfna">#REF!</definedName>
    <definedName name="cfghjki">#REF!</definedName>
    <definedName name="comfam">#REF!</definedName>
    <definedName name="emppln">#REF!</definedName>
    <definedName name="gasrep">#REF!</definedName>
    <definedName name="grado">#REF!</definedName>
    <definedName name="horext">#REF!</definedName>
    <definedName name="icbf">#REF!</definedName>
    <definedName name="indvac">#REF!</definedName>
    <definedName name="instec">#REF!</definedName>
    <definedName name="nio">'[2]ANEXO 8'!#REF!</definedName>
    <definedName name="nivcar">'[1]271-basica'!#REF!</definedName>
    <definedName name="nomcar">#REF!</definedName>
    <definedName name="prevarp">#REF!</definedName>
    <definedName name="prevpen">#REF!</definedName>
    <definedName name="prevsal">#REF!</definedName>
    <definedName name="primant">#REF!</definedName>
    <definedName name="primfas">#REF!</definedName>
    <definedName name="primfns">#REF!</definedName>
    <definedName name="primnav">#REF!</definedName>
    <definedName name="primniv">#REF!</definedName>
    <definedName name="primser">#REF!</definedName>
    <definedName name="primtec">#REF!</definedName>
    <definedName name="primvac">#REF!</definedName>
    <definedName name="RESAH">'[2]ANEXO 8'!#REF!</definedName>
    <definedName name="SALARIO">'CERTIFICACION 2015'!#REF!</definedName>
    <definedName name="seccion">'[1]271-basica'!#REF!</definedName>
    <definedName name="sena">#REF!</definedName>
    <definedName name="subtrn">#REF!</definedName>
    <definedName name="_xlnm.Print_Titles" localSheetId="2">'CERTIFICACION 2015'!$2:$2</definedName>
  </definedNames>
  <calcPr calcId="152511" concurrentCalc="0"/>
  <pivotCaches>
    <pivotCache cacheId="0" r:id="rId1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5" i="16" l="1"/>
  <c r="C248" i="16"/>
  <c r="C223" i="16"/>
  <c r="C198" i="16"/>
  <c r="C177" i="16"/>
  <c r="C157" i="16"/>
  <c r="C46" i="16"/>
  <c r="AZ580" i="11"/>
  <c r="AW580" i="11"/>
  <c r="AO580" i="11"/>
  <c r="AR580" i="11"/>
  <c r="W580" i="11"/>
  <c r="X580" i="11"/>
  <c r="BE579" i="11"/>
  <c r="AW579" i="11"/>
  <c r="AO579" i="11"/>
  <c r="AP579" i="11"/>
  <c r="AQ579" i="11"/>
  <c r="W579" i="11"/>
  <c r="X579" i="11"/>
  <c r="BE578" i="11"/>
  <c r="AZ578" i="11"/>
  <c r="AW578" i="11"/>
  <c r="AO578" i="11"/>
  <c r="AP578" i="11"/>
  <c r="W578" i="11"/>
  <c r="Z578" i="11"/>
  <c r="AZ577" i="11"/>
  <c r="AW577" i="11"/>
  <c r="AO577" i="11"/>
  <c r="AR577" i="11"/>
  <c r="W577" i="11"/>
  <c r="Z577" i="11"/>
  <c r="BE576" i="11"/>
  <c r="AZ576" i="11"/>
  <c r="AW576" i="11"/>
  <c r="AO576" i="11"/>
  <c r="AY576" i="11"/>
  <c r="W576" i="11"/>
  <c r="X576" i="11"/>
  <c r="BE575" i="11"/>
  <c r="AZ575" i="11"/>
  <c r="AW575" i="11"/>
  <c r="AO575" i="11"/>
  <c r="AY575" i="11"/>
  <c r="W575" i="11"/>
  <c r="Z575" i="11"/>
  <c r="BE574" i="11"/>
  <c r="AZ574" i="11"/>
  <c r="AW574" i="11"/>
  <c r="AO574" i="11"/>
  <c r="AY574" i="11"/>
  <c r="W574" i="11"/>
  <c r="Z574" i="11"/>
  <c r="BE573" i="11"/>
  <c r="AZ573" i="11"/>
  <c r="AW573" i="11"/>
  <c r="AO573" i="11"/>
  <c r="AR573" i="11"/>
  <c r="W573" i="11"/>
  <c r="X573" i="11"/>
  <c r="AZ572" i="11"/>
  <c r="AW572" i="11"/>
  <c r="AO572" i="11"/>
  <c r="AR572" i="11"/>
  <c r="W572" i="11"/>
  <c r="X572" i="11"/>
  <c r="AZ571" i="11"/>
  <c r="AW571" i="11"/>
  <c r="AO571" i="11"/>
  <c r="AP571" i="11"/>
  <c r="W571" i="11"/>
  <c r="Z571" i="11"/>
  <c r="BE570" i="11"/>
  <c r="AZ570" i="11"/>
  <c r="AW570" i="11"/>
  <c r="AO570" i="11"/>
  <c r="AY570" i="11"/>
  <c r="W570" i="11"/>
  <c r="Z570" i="11"/>
  <c r="BE569" i="11"/>
  <c r="AZ569" i="11"/>
  <c r="AW569" i="11"/>
  <c r="AO569" i="11"/>
  <c r="AR569" i="11"/>
  <c r="W569" i="11"/>
  <c r="X569" i="11"/>
  <c r="BE568" i="11"/>
  <c r="AZ568" i="11"/>
  <c r="AW568" i="11"/>
  <c r="AO568" i="11"/>
  <c r="AR568" i="11"/>
  <c r="W568" i="11"/>
  <c r="Z568" i="11"/>
  <c r="AZ567" i="11"/>
  <c r="AW567" i="11"/>
  <c r="AO567" i="11"/>
  <c r="AR567" i="11"/>
  <c r="W567" i="11"/>
  <c r="Z567" i="11"/>
  <c r="BE566" i="11"/>
  <c r="AZ566" i="11"/>
  <c r="AW566" i="11"/>
  <c r="AO566" i="11"/>
  <c r="AY566" i="11"/>
  <c r="W566" i="11"/>
  <c r="X566" i="11"/>
  <c r="BE565" i="11"/>
  <c r="AZ565" i="11"/>
  <c r="AW565" i="11"/>
  <c r="AO565" i="11"/>
  <c r="AY565" i="11"/>
  <c r="W565" i="11"/>
  <c r="Z565" i="11"/>
  <c r="AZ564" i="11"/>
  <c r="AW564" i="11"/>
  <c r="AO564" i="11"/>
  <c r="AP564" i="11"/>
  <c r="AQ564" i="11"/>
  <c r="W564" i="11"/>
  <c r="X564" i="11"/>
  <c r="BE563" i="11"/>
  <c r="AZ563" i="11"/>
  <c r="AW563" i="11"/>
  <c r="AO563" i="11"/>
  <c r="AP563" i="11"/>
  <c r="W563" i="11"/>
  <c r="X563" i="11"/>
  <c r="BE562" i="11"/>
  <c r="AZ562" i="11"/>
  <c r="AW562" i="11"/>
  <c r="AO562" i="11"/>
  <c r="AP562" i="11"/>
  <c r="AQ562" i="11"/>
  <c r="AT562" i="11"/>
  <c r="W562" i="11"/>
  <c r="X562" i="11"/>
  <c r="BE561" i="11"/>
  <c r="AZ561" i="11"/>
  <c r="AW561" i="11"/>
  <c r="AO561" i="11"/>
  <c r="AP561" i="11"/>
  <c r="W561" i="11"/>
  <c r="Z561" i="11"/>
  <c r="BE560" i="11"/>
  <c r="AZ560" i="11"/>
  <c r="AW560" i="11"/>
  <c r="AO560" i="11"/>
  <c r="W560" i="11"/>
  <c r="X560" i="11"/>
  <c r="BE559" i="11"/>
  <c r="AZ559" i="11"/>
  <c r="AW559" i="11"/>
  <c r="AO559" i="11"/>
  <c r="AR559" i="11"/>
  <c r="W559" i="11"/>
  <c r="Z559" i="11"/>
  <c r="BE558" i="11"/>
  <c r="AZ558" i="11"/>
  <c r="AW558" i="11"/>
  <c r="AO558" i="11"/>
  <c r="AR558" i="11"/>
  <c r="W558" i="11"/>
  <c r="X558" i="11"/>
  <c r="BE557" i="11"/>
  <c r="AZ557" i="11"/>
  <c r="AW557" i="11"/>
  <c r="AO557" i="11"/>
  <c r="AP557" i="11"/>
  <c r="BB557" i="11"/>
  <c r="W557" i="11"/>
  <c r="BE556" i="11"/>
  <c r="AZ556" i="11"/>
  <c r="AW556" i="11"/>
  <c r="AO556" i="11"/>
  <c r="AY556" i="11"/>
  <c r="W556" i="11"/>
  <c r="X556" i="11"/>
  <c r="AZ555" i="11"/>
  <c r="AW555" i="11"/>
  <c r="AO555" i="11"/>
  <c r="AP555" i="11"/>
  <c r="W555" i="11"/>
  <c r="X555" i="11"/>
  <c r="AZ554" i="11"/>
  <c r="AW554" i="11"/>
  <c r="AO554" i="11"/>
  <c r="W554" i="11"/>
  <c r="X554" i="11"/>
  <c r="BE553" i="11"/>
  <c r="AZ553" i="11"/>
  <c r="AW553" i="11"/>
  <c r="AO553" i="11"/>
  <c r="W553" i="11"/>
  <c r="AW552" i="11"/>
  <c r="AO552" i="11"/>
  <c r="AP552" i="11"/>
  <c r="W552" i="11"/>
  <c r="X552" i="11"/>
  <c r="BE551" i="11"/>
  <c r="AZ551" i="11"/>
  <c r="AW551" i="11"/>
  <c r="AO551" i="11"/>
  <c r="W551" i="11"/>
  <c r="Z551" i="11"/>
  <c r="BE550" i="11"/>
  <c r="AZ550" i="11"/>
  <c r="AW550" i="11"/>
  <c r="AO550" i="11"/>
  <c r="AR550" i="11"/>
  <c r="BA550" i="11"/>
  <c r="W550" i="11"/>
  <c r="X550" i="11"/>
  <c r="BE549" i="11"/>
  <c r="AZ549" i="11"/>
  <c r="AW549" i="11"/>
  <c r="AO549" i="11"/>
  <c r="AR549" i="11"/>
  <c r="W549" i="11"/>
  <c r="X549" i="11"/>
  <c r="BE548" i="11"/>
  <c r="AZ548" i="11"/>
  <c r="AW548" i="11"/>
  <c r="AO548" i="11"/>
  <c r="AR548" i="11"/>
  <c r="W548" i="11"/>
  <c r="Z548" i="11"/>
  <c r="BE547" i="11"/>
  <c r="AZ547" i="11"/>
  <c r="AW547" i="11"/>
  <c r="AO547" i="11"/>
  <c r="AR547" i="11"/>
  <c r="W547" i="11"/>
  <c r="X547" i="11"/>
  <c r="BE546" i="11"/>
  <c r="AZ546" i="11"/>
  <c r="AW546" i="11"/>
  <c r="AO546" i="11"/>
  <c r="AR546" i="11"/>
  <c r="BA546" i="11"/>
  <c r="W546" i="11"/>
  <c r="Z546" i="11"/>
  <c r="AZ545" i="11"/>
  <c r="AW545" i="11"/>
  <c r="AO545" i="11"/>
  <c r="AY545" i="11"/>
  <c r="W545" i="11"/>
  <c r="Z545" i="11"/>
  <c r="BE544" i="11"/>
  <c r="AZ544" i="11"/>
  <c r="AW544" i="11"/>
  <c r="AO544" i="11"/>
  <c r="AR544" i="11"/>
  <c r="BA544" i="11"/>
  <c r="W544" i="11"/>
  <c r="Z544" i="11"/>
  <c r="AZ543" i="11"/>
  <c r="AW543" i="11"/>
  <c r="AO543" i="11"/>
  <c r="AR543" i="11"/>
  <c r="BA543" i="11"/>
  <c r="W543" i="11"/>
  <c r="X543" i="11"/>
  <c r="AZ542" i="11"/>
  <c r="AW542" i="11"/>
  <c r="AO542" i="11"/>
  <c r="W542" i="11"/>
  <c r="X542" i="11"/>
  <c r="AZ541" i="11"/>
  <c r="AW541" i="11"/>
  <c r="AO541" i="11"/>
  <c r="AR541" i="11"/>
  <c r="W541" i="11"/>
  <c r="Z541" i="11"/>
  <c r="AZ540" i="11"/>
  <c r="AW540" i="11"/>
  <c r="AO540" i="11"/>
  <c r="AR540" i="11"/>
  <c r="W540" i="11"/>
  <c r="Z540" i="11"/>
  <c r="AZ539" i="11"/>
  <c r="AW539" i="11"/>
  <c r="AO539" i="11"/>
  <c r="AR539" i="11"/>
  <c r="W539" i="11"/>
  <c r="X539" i="11"/>
  <c r="BE538" i="11"/>
  <c r="AZ538" i="11"/>
  <c r="AW538" i="11"/>
  <c r="AO538" i="11"/>
  <c r="AY538" i="11"/>
  <c r="W538" i="11"/>
  <c r="X538" i="11"/>
  <c r="AZ537" i="11"/>
  <c r="AW537" i="11"/>
  <c r="AO537" i="11"/>
  <c r="AP537" i="11"/>
  <c r="W537" i="11"/>
  <c r="Z537" i="11"/>
  <c r="BE536" i="11"/>
  <c r="AW536" i="11"/>
  <c r="AP536" i="11"/>
  <c r="AO536" i="11"/>
  <c r="AS536" i="11"/>
  <c r="AZ536" i="11"/>
  <c r="W536" i="11"/>
  <c r="X536" i="11"/>
  <c r="AZ535" i="11"/>
  <c r="AW535" i="11"/>
  <c r="AO535" i="11"/>
  <c r="AP535" i="11"/>
  <c r="W535" i="11"/>
  <c r="X535" i="11"/>
  <c r="BE534" i="11"/>
  <c r="AZ534" i="11"/>
  <c r="AW534" i="11"/>
  <c r="AO534" i="11"/>
  <c r="AR534" i="11"/>
  <c r="W534" i="11"/>
  <c r="X534" i="11"/>
  <c r="AZ533" i="11"/>
  <c r="AW533" i="11"/>
  <c r="AO533" i="11"/>
  <c r="AR533" i="11"/>
  <c r="W533" i="11"/>
  <c r="X533" i="11"/>
  <c r="BE532" i="11"/>
  <c r="AZ532" i="11"/>
  <c r="AW532" i="11"/>
  <c r="AO532" i="11"/>
  <c r="AR532" i="11"/>
  <c r="W532" i="11"/>
  <c r="Z532" i="11"/>
  <c r="BE531" i="11"/>
  <c r="AZ531" i="11"/>
  <c r="AW531" i="11"/>
  <c r="AO531" i="11"/>
  <c r="W531" i="11"/>
  <c r="Z531" i="11"/>
  <c r="BE530" i="11"/>
  <c r="AZ530" i="11"/>
  <c r="AW530" i="11"/>
  <c r="AO530" i="11"/>
  <c r="AR530" i="11"/>
  <c r="W530" i="11"/>
  <c r="Z530" i="11"/>
  <c r="AZ529" i="11"/>
  <c r="AW529" i="11"/>
  <c r="AO529" i="11"/>
  <c r="AR529" i="11"/>
  <c r="W529" i="11"/>
  <c r="Z529" i="11"/>
  <c r="AZ528" i="11"/>
  <c r="AW528" i="11"/>
  <c r="AO528" i="11"/>
  <c r="AP528" i="11"/>
  <c r="W528" i="11"/>
  <c r="Z528" i="11"/>
  <c r="AZ527" i="11"/>
  <c r="AW527" i="11"/>
  <c r="AO527" i="11"/>
  <c r="AP527" i="11"/>
  <c r="W527" i="11"/>
  <c r="Z527" i="11"/>
  <c r="BE526" i="11"/>
  <c r="AZ526" i="11"/>
  <c r="AW526" i="11"/>
  <c r="AO526" i="11"/>
  <c r="AR526" i="11"/>
  <c r="BA526" i="11"/>
  <c r="W526" i="11"/>
  <c r="X526" i="11"/>
  <c r="BE525" i="11"/>
  <c r="AZ525" i="11"/>
  <c r="AW525" i="11"/>
  <c r="AO525" i="11"/>
  <c r="AP525" i="11"/>
  <c r="W525" i="11"/>
  <c r="Z525" i="11"/>
  <c r="AZ524" i="11"/>
  <c r="AW524" i="11"/>
  <c r="AO524" i="11"/>
  <c r="AR524" i="11"/>
  <c r="BA524" i="11"/>
  <c r="W524" i="11"/>
  <c r="X524" i="11"/>
  <c r="BE523" i="11"/>
  <c r="AZ523" i="11"/>
  <c r="AW523" i="11"/>
  <c r="AO523" i="11"/>
  <c r="AY523" i="11"/>
  <c r="W523" i="11"/>
  <c r="X523" i="11"/>
  <c r="AZ522" i="11"/>
  <c r="AW522" i="11"/>
  <c r="AO522" i="11"/>
  <c r="AY522" i="11"/>
  <c r="W522" i="11"/>
  <c r="Z522" i="11"/>
  <c r="BE521" i="11"/>
  <c r="AZ521" i="11"/>
  <c r="AW521" i="11"/>
  <c r="AO521" i="11"/>
  <c r="AY521" i="11"/>
  <c r="W521" i="11"/>
  <c r="BE520" i="11"/>
  <c r="AZ520" i="11"/>
  <c r="AW520" i="11"/>
  <c r="AO520" i="11"/>
  <c r="AR520" i="11"/>
  <c r="W520" i="11"/>
  <c r="X520" i="11"/>
  <c r="BE519" i="11"/>
  <c r="AZ519" i="11"/>
  <c r="AW519" i="11"/>
  <c r="AO519" i="11"/>
  <c r="W519" i="11"/>
  <c r="Z519" i="11"/>
  <c r="BE518" i="11"/>
  <c r="AZ518" i="11"/>
  <c r="AW518" i="11"/>
  <c r="AO518" i="11"/>
  <c r="AR518" i="11"/>
  <c r="BA518" i="11"/>
  <c r="W518" i="11"/>
  <c r="Z518" i="11"/>
  <c r="AZ517" i="11"/>
  <c r="AW517" i="11"/>
  <c r="AO517" i="11"/>
  <c r="AP517" i="11"/>
  <c r="W517" i="11"/>
  <c r="X517" i="11"/>
  <c r="BE516" i="11"/>
  <c r="AW516" i="11"/>
  <c r="AO516" i="11"/>
  <c r="AP516" i="11"/>
  <c r="W516" i="11"/>
  <c r="BE515" i="11"/>
  <c r="AZ515" i="11"/>
  <c r="AW515" i="11"/>
  <c r="AO515" i="11"/>
  <c r="AY515" i="11"/>
  <c r="W515" i="11"/>
  <c r="X515" i="11"/>
  <c r="BE514" i="11"/>
  <c r="AZ514" i="11"/>
  <c r="AW514" i="11"/>
  <c r="AO514" i="11"/>
  <c r="AR514" i="11"/>
  <c r="W514" i="11"/>
  <c r="Z514" i="11"/>
  <c r="BE513" i="11"/>
  <c r="AZ513" i="11"/>
  <c r="AW513" i="11"/>
  <c r="AO513" i="11"/>
  <c r="W513" i="11"/>
  <c r="BE512" i="11"/>
  <c r="AZ512" i="11"/>
  <c r="AW512" i="11"/>
  <c r="AO512" i="11"/>
  <c r="AY512" i="11"/>
  <c r="W512" i="11"/>
  <c r="Z512" i="11"/>
  <c r="BE511" i="11"/>
  <c r="AZ511" i="11"/>
  <c r="AW511" i="11"/>
  <c r="AO511" i="11"/>
  <c r="AP511" i="11"/>
  <c r="W511" i="11"/>
  <c r="AZ510" i="11"/>
  <c r="AW510" i="11"/>
  <c r="AO510" i="11"/>
  <c r="AP510" i="11"/>
  <c r="W510" i="11"/>
  <c r="Z510" i="11"/>
  <c r="BE509" i="11"/>
  <c r="AZ509" i="11"/>
  <c r="AW509" i="11"/>
  <c r="AO509" i="11"/>
  <c r="AR509" i="11"/>
  <c r="W509" i="11"/>
  <c r="X509" i="11"/>
  <c r="AZ508" i="11"/>
  <c r="AW508" i="11"/>
  <c r="AO508" i="11"/>
  <c r="AP508" i="11"/>
  <c r="W508" i="11"/>
  <c r="X508" i="11"/>
  <c r="BE507" i="11"/>
  <c r="AZ507" i="11"/>
  <c r="AW507" i="11"/>
  <c r="AO507" i="11"/>
  <c r="W507" i="11"/>
  <c r="Z507" i="11"/>
  <c r="BE506" i="11"/>
  <c r="AZ506" i="11"/>
  <c r="AW506" i="11"/>
  <c r="AO506" i="11"/>
  <c r="AR506" i="11"/>
  <c r="BA506" i="11"/>
  <c r="W506" i="11"/>
  <c r="X506" i="11"/>
  <c r="BE505" i="11"/>
  <c r="AZ505" i="11"/>
  <c r="AW505" i="11"/>
  <c r="AO505" i="11"/>
  <c r="AR505" i="11"/>
  <c r="BA505" i="11"/>
  <c r="W505" i="11"/>
  <c r="X505" i="11"/>
  <c r="BE504" i="11"/>
  <c r="AZ504" i="11"/>
  <c r="AW504" i="11"/>
  <c r="AO504" i="11"/>
  <c r="AP504" i="11"/>
  <c r="W504" i="11"/>
  <c r="Z504" i="11"/>
  <c r="BE503" i="11"/>
  <c r="AZ503" i="11"/>
  <c r="AW503" i="11"/>
  <c r="AO503" i="11"/>
  <c r="AY503" i="11"/>
  <c r="W503" i="11"/>
  <c r="X503" i="11"/>
  <c r="BE502" i="11"/>
  <c r="AZ502" i="11"/>
  <c r="AW502" i="11"/>
  <c r="AO502" i="11"/>
  <c r="AY502" i="11"/>
  <c r="W502" i="11"/>
  <c r="Z502" i="11"/>
  <c r="BE501" i="11"/>
  <c r="AZ501" i="11"/>
  <c r="AW501" i="11"/>
  <c r="AO501" i="11"/>
  <c r="AR501" i="11"/>
  <c r="BA501" i="11"/>
  <c r="W501" i="11"/>
  <c r="X501" i="11"/>
  <c r="BE500" i="11"/>
  <c r="AW500" i="11"/>
  <c r="AO500" i="11"/>
  <c r="AP500" i="11"/>
  <c r="AQ500" i="11"/>
  <c r="W500" i="11"/>
  <c r="X500" i="11"/>
  <c r="BE499" i="11"/>
  <c r="AZ499" i="11"/>
  <c r="AW499" i="11"/>
  <c r="AO499" i="11"/>
  <c r="AR499" i="11"/>
  <c r="W499" i="11"/>
  <c r="Z499" i="11"/>
  <c r="AZ498" i="11"/>
  <c r="AW498" i="11"/>
  <c r="AO498" i="11"/>
  <c r="AR498" i="11"/>
  <c r="W498" i="11"/>
  <c r="X498" i="11"/>
  <c r="BE497" i="11"/>
  <c r="AZ497" i="11"/>
  <c r="AW497" i="11"/>
  <c r="AO497" i="11"/>
  <c r="AY497" i="11"/>
  <c r="W497" i="11"/>
  <c r="Z497" i="11"/>
  <c r="BE496" i="11"/>
  <c r="AW496" i="11"/>
  <c r="AO496" i="11"/>
  <c r="AR496" i="11"/>
  <c r="W496" i="11"/>
  <c r="X496" i="11"/>
  <c r="AW495" i="11"/>
  <c r="AO495" i="11"/>
  <c r="AP495" i="11"/>
  <c r="W495" i="11"/>
  <c r="Z495" i="11"/>
  <c r="AZ494" i="11"/>
  <c r="AW494" i="11"/>
  <c r="AO494" i="11"/>
  <c r="AR494" i="11"/>
  <c r="W494" i="11"/>
  <c r="Z494" i="11"/>
  <c r="BE493" i="11"/>
  <c r="AZ493" i="11"/>
  <c r="AW493" i="11"/>
  <c r="AO493" i="11"/>
  <c r="AY493" i="11"/>
  <c r="W493" i="11"/>
  <c r="Z493" i="11"/>
  <c r="AZ492" i="11"/>
  <c r="AW492" i="11"/>
  <c r="AO492" i="11"/>
  <c r="AP492" i="11"/>
  <c r="W492" i="11"/>
  <c r="X492" i="11"/>
  <c r="AZ491" i="11"/>
  <c r="AW491" i="11"/>
  <c r="AO491" i="11"/>
  <c r="AY491" i="11"/>
  <c r="W491" i="11"/>
  <c r="Z491" i="11"/>
  <c r="AZ490" i="11"/>
  <c r="AW490" i="11"/>
  <c r="AP490" i="11"/>
  <c r="AQ490" i="11"/>
  <c r="AO490" i="11"/>
  <c r="AY490" i="11"/>
  <c r="W490" i="11"/>
  <c r="X490" i="11"/>
  <c r="BE489" i="11"/>
  <c r="AZ489" i="11"/>
  <c r="AW489" i="11"/>
  <c r="AO489" i="11"/>
  <c r="AR489" i="11"/>
  <c r="W489" i="11"/>
  <c r="Z489" i="11"/>
  <c r="AZ488" i="11"/>
  <c r="AW488" i="11"/>
  <c r="AO488" i="11"/>
  <c r="AR488" i="11"/>
  <c r="BA488" i="11"/>
  <c r="W488" i="11"/>
  <c r="X488" i="11"/>
  <c r="AZ487" i="11"/>
  <c r="AW487" i="11"/>
  <c r="AO487" i="11"/>
  <c r="AR487" i="11"/>
  <c r="W487" i="11"/>
  <c r="X487" i="11"/>
  <c r="AZ486" i="11"/>
  <c r="AW486" i="11"/>
  <c r="AO486" i="11"/>
  <c r="AR486" i="11"/>
  <c r="W486" i="11"/>
  <c r="Z486" i="11"/>
  <c r="BE485" i="11"/>
  <c r="AZ485" i="11"/>
  <c r="AW485" i="11"/>
  <c r="AO485" i="11"/>
  <c r="AY485" i="11"/>
  <c r="W485" i="11"/>
  <c r="X485" i="11"/>
  <c r="BE484" i="11"/>
  <c r="AZ484" i="11"/>
  <c r="AW484" i="11"/>
  <c r="AO484" i="11"/>
  <c r="AR484" i="11"/>
  <c r="BA484" i="11"/>
  <c r="W484" i="11"/>
  <c r="Z484" i="11"/>
  <c r="AZ483" i="11"/>
  <c r="AW483" i="11"/>
  <c r="AO483" i="11"/>
  <c r="AY483" i="11"/>
  <c r="W483" i="11"/>
  <c r="Z483" i="11"/>
  <c r="BE482" i="11"/>
  <c r="AZ482" i="11"/>
  <c r="AW482" i="11"/>
  <c r="AO482" i="11"/>
  <c r="AR482" i="11"/>
  <c r="BA482" i="11"/>
  <c r="W482" i="11"/>
  <c r="X482" i="11"/>
  <c r="AZ481" i="11"/>
  <c r="AW481" i="11"/>
  <c r="AO481" i="11"/>
  <c r="AR481" i="11"/>
  <c r="BA481" i="11"/>
  <c r="W481" i="11"/>
  <c r="X481" i="11"/>
  <c r="AZ480" i="11"/>
  <c r="AW480" i="11"/>
  <c r="AO480" i="11"/>
  <c r="AP480" i="11"/>
  <c r="AQ480" i="11"/>
  <c r="AT480" i="11"/>
  <c r="W480" i="11"/>
  <c r="X480" i="11"/>
  <c r="BE479" i="11"/>
  <c r="AZ479" i="11"/>
  <c r="AW479" i="11"/>
  <c r="AO479" i="11"/>
  <c r="AR479" i="11"/>
  <c r="W479" i="11"/>
  <c r="Z479" i="11"/>
  <c r="BE478" i="11"/>
  <c r="AZ478" i="11"/>
  <c r="AW478" i="11"/>
  <c r="AO478" i="11"/>
  <c r="W478" i="11"/>
  <c r="Z478" i="11"/>
  <c r="BE477" i="11"/>
  <c r="AZ477" i="11"/>
  <c r="AW477" i="11"/>
  <c r="AO477" i="11"/>
  <c r="AP477" i="11"/>
  <c r="W477" i="11"/>
  <c r="Z477" i="11"/>
  <c r="AZ476" i="11"/>
  <c r="AW476" i="11"/>
  <c r="AO476" i="11"/>
  <c r="AP476" i="11"/>
  <c r="W476" i="11"/>
  <c r="AZ475" i="11"/>
  <c r="AW475" i="11"/>
  <c r="AO475" i="11"/>
  <c r="AR475" i="11"/>
  <c r="BA475" i="11"/>
  <c r="W475" i="11"/>
  <c r="BE474" i="11"/>
  <c r="AZ474" i="11"/>
  <c r="AW474" i="11"/>
  <c r="AO474" i="11"/>
  <c r="AR474" i="11"/>
  <c r="BA474" i="11"/>
  <c r="W474" i="11"/>
  <c r="Z474" i="11"/>
  <c r="BE473" i="11"/>
  <c r="AZ473" i="11"/>
  <c r="AW473" i="11"/>
  <c r="AO473" i="11"/>
  <c r="AR473" i="11"/>
  <c r="W473" i="11"/>
  <c r="Z473" i="11"/>
  <c r="BE472" i="11"/>
  <c r="AZ472" i="11"/>
  <c r="AW472" i="11"/>
  <c r="AO472" i="11"/>
  <c r="AY472" i="11"/>
  <c r="W472" i="11"/>
  <c r="BE471" i="11"/>
  <c r="AZ471" i="11"/>
  <c r="AW471" i="11"/>
  <c r="AO471" i="11"/>
  <c r="AR471" i="11"/>
  <c r="W471" i="11"/>
  <c r="Z471" i="11"/>
  <c r="BE470" i="11"/>
  <c r="AZ470" i="11"/>
  <c r="AW470" i="11"/>
  <c r="AO470" i="11"/>
  <c r="W470" i="11"/>
  <c r="Z470" i="11"/>
  <c r="AZ469" i="11"/>
  <c r="AW469" i="11"/>
  <c r="AO469" i="11"/>
  <c r="AY469" i="11"/>
  <c r="W469" i="11"/>
  <c r="BE468" i="11"/>
  <c r="AZ468" i="11"/>
  <c r="AW468" i="11"/>
  <c r="AO468" i="11"/>
  <c r="AR468" i="11"/>
  <c r="W468" i="11"/>
  <c r="Z468" i="11"/>
  <c r="BE467" i="11"/>
  <c r="AZ467" i="11"/>
  <c r="AW467" i="11"/>
  <c r="AO467" i="11"/>
  <c r="AP467" i="11"/>
  <c r="W467" i="11"/>
  <c r="BE466" i="11"/>
  <c r="AZ466" i="11"/>
  <c r="AW466" i="11"/>
  <c r="AO466" i="11"/>
  <c r="AR466" i="11"/>
  <c r="BA466" i="11"/>
  <c r="W466" i="11"/>
  <c r="X466" i="11"/>
  <c r="BE465" i="11"/>
  <c r="AZ465" i="11"/>
  <c r="AW465" i="11"/>
  <c r="AO465" i="11"/>
  <c r="W465" i="11"/>
  <c r="Z465" i="11"/>
  <c r="BE464" i="11"/>
  <c r="AZ464" i="11"/>
  <c r="AW464" i="11"/>
  <c r="AO464" i="11"/>
  <c r="AR464" i="11"/>
  <c r="BA464" i="11"/>
  <c r="W464" i="11"/>
  <c r="Z464" i="11"/>
  <c r="AZ463" i="11"/>
  <c r="AW463" i="11"/>
  <c r="AO463" i="11"/>
  <c r="AR463" i="11"/>
  <c r="BA463" i="11"/>
  <c r="W463" i="11"/>
  <c r="X463" i="11"/>
  <c r="AZ462" i="11"/>
  <c r="AW462" i="11"/>
  <c r="AO462" i="11"/>
  <c r="AP462" i="11"/>
  <c r="AQ462" i="11"/>
  <c r="W462" i="11"/>
  <c r="X462" i="11"/>
  <c r="AZ461" i="11"/>
  <c r="AW461" i="11"/>
  <c r="AO461" i="11"/>
  <c r="W461" i="11"/>
  <c r="Z461" i="11"/>
  <c r="BE460" i="11"/>
  <c r="AZ460" i="11"/>
  <c r="AW460" i="11"/>
  <c r="AO460" i="11"/>
  <c r="AP460" i="11"/>
  <c r="BB460" i="11"/>
  <c r="W460" i="11"/>
  <c r="Z460" i="11"/>
  <c r="BE459" i="11"/>
  <c r="AZ459" i="11"/>
  <c r="AW459" i="11"/>
  <c r="AO459" i="11"/>
  <c r="AP459" i="11"/>
  <c r="W459" i="11"/>
  <c r="Z459" i="11"/>
  <c r="BE458" i="11"/>
  <c r="AZ458" i="11"/>
  <c r="AW458" i="11"/>
  <c r="AO458" i="11"/>
  <c r="AP458" i="11"/>
  <c r="W458" i="11"/>
  <c r="X458" i="11"/>
  <c r="BE457" i="11"/>
  <c r="AZ457" i="11"/>
  <c r="AW457" i="11"/>
  <c r="AO457" i="11"/>
  <c r="AR457" i="11"/>
  <c r="W457" i="11"/>
  <c r="Z457" i="11"/>
  <c r="BE456" i="11"/>
  <c r="AZ456" i="11"/>
  <c r="AW456" i="11"/>
  <c r="AO456" i="11"/>
  <c r="AR456" i="11"/>
  <c r="W456" i="11"/>
  <c r="X456" i="11"/>
  <c r="BE455" i="11"/>
  <c r="AZ455" i="11"/>
  <c r="AW455" i="11"/>
  <c r="AO455" i="11"/>
  <c r="AP455" i="11"/>
  <c r="W455" i="11"/>
  <c r="X455" i="11"/>
  <c r="BE454" i="11"/>
  <c r="AZ454" i="11"/>
  <c r="AW454" i="11"/>
  <c r="AO454" i="11"/>
  <c r="AR454" i="11"/>
  <c r="W454" i="11"/>
  <c r="Z454" i="11"/>
  <c r="BE453" i="11"/>
  <c r="AZ453" i="11"/>
  <c r="AW453" i="11"/>
  <c r="AO453" i="11"/>
  <c r="AR453" i="11"/>
  <c r="W453" i="11"/>
  <c r="Z453" i="11"/>
  <c r="BE452" i="11"/>
  <c r="AZ452" i="11"/>
  <c r="AW452" i="11"/>
  <c r="AO452" i="11"/>
  <c r="AP452" i="11"/>
  <c r="BB452" i="11"/>
  <c r="W452" i="11"/>
  <c r="X452" i="11"/>
  <c r="BE451" i="11"/>
  <c r="AZ451" i="11"/>
  <c r="AW451" i="11"/>
  <c r="AO451" i="11"/>
  <c r="AR451" i="11"/>
  <c r="W451" i="11"/>
  <c r="Z451" i="11"/>
  <c r="BJ450" i="11"/>
  <c r="BE450" i="11"/>
  <c r="AZ450" i="11"/>
  <c r="AW450" i="11"/>
  <c r="AO450" i="11"/>
  <c r="AR450" i="11"/>
  <c r="BA450" i="11"/>
  <c r="W450" i="11"/>
  <c r="X450" i="11"/>
  <c r="AZ449" i="11"/>
  <c r="AW449" i="11"/>
  <c r="AO449" i="11"/>
  <c r="W449" i="11"/>
  <c r="Z449" i="11"/>
  <c r="BE448" i="11"/>
  <c r="AZ448" i="11"/>
  <c r="AW448" i="11"/>
  <c r="AO448" i="11"/>
  <c r="W448" i="11"/>
  <c r="Z448" i="11"/>
  <c r="BE447" i="11"/>
  <c r="AW447" i="11"/>
  <c r="AO447" i="11"/>
  <c r="AY447" i="11"/>
  <c r="W447" i="11"/>
  <c r="X447" i="11"/>
  <c r="BE446" i="11"/>
  <c r="AZ446" i="11"/>
  <c r="AW446" i="11"/>
  <c r="AO446" i="11"/>
  <c r="W446" i="11"/>
  <c r="X446" i="11"/>
  <c r="BE445" i="11"/>
  <c r="AZ445" i="11"/>
  <c r="AW445" i="11"/>
  <c r="AO445" i="11"/>
  <c r="AR445" i="11"/>
  <c r="W445" i="11"/>
  <c r="Z445" i="11"/>
  <c r="BE444" i="11"/>
  <c r="AZ444" i="11"/>
  <c r="AW444" i="11"/>
  <c r="AO444" i="11"/>
  <c r="AR444" i="11"/>
  <c r="W444" i="11"/>
  <c r="X444" i="11"/>
  <c r="BE443" i="11"/>
  <c r="AZ443" i="11"/>
  <c r="AW443" i="11"/>
  <c r="AO443" i="11"/>
  <c r="AP443" i="11"/>
  <c r="BB443" i="11"/>
  <c r="W443" i="11"/>
  <c r="X443" i="11"/>
  <c r="BE442" i="11"/>
  <c r="AZ442" i="11"/>
  <c r="AW442" i="11"/>
  <c r="AR442" i="11"/>
  <c r="BA442" i="11"/>
  <c r="AO442" i="11"/>
  <c r="AP442" i="11"/>
  <c r="W442" i="11"/>
  <c r="Z442" i="11"/>
  <c r="AZ441" i="11"/>
  <c r="AW441" i="11"/>
  <c r="AO441" i="11"/>
  <c r="W441" i="11"/>
  <c r="X441" i="11"/>
  <c r="AZ440" i="11"/>
  <c r="AW440" i="11"/>
  <c r="AO440" i="11"/>
  <c r="AP440" i="11"/>
  <c r="W440" i="11"/>
  <c r="Z440" i="11"/>
  <c r="AZ439" i="11"/>
  <c r="AW439" i="11"/>
  <c r="AO439" i="11"/>
  <c r="W439" i="11"/>
  <c r="X439" i="11"/>
  <c r="BE438" i="11"/>
  <c r="AZ438" i="11"/>
  <c r="AW438" i="11"/>
  <c r="AO438" i="11"/>
  <c r="W438" i="11"/>
  <c r="X438" i="11"/>
  <c r="BE437" i="11"/>
  <c r="AZ437" i="11"/>
  <c r="AW437" i="11"/>
  <c r="AO437" i="11"/>
  <c r="AY437" i="11"/>
  <c r="W437" i="11"/>
  <c r="X437" i="11"/>
  <c r="BE436" i="11"/>
  <c r="AZ436" i="11"/>
  <c r="AW436" i="11"/>
  <c r="AO436" i="11"/>
  <c r="AP436" i="11"/>
  <c r="W436" i="11"/>
  <c r="X436" i="11"/>
  <c r="BE435" i="11"/>
  <c r="AZ435" i="11"/>
  <c r="AW435" i="11"/>
  <c r="AO435" i="11"/>
  <c r="AP435" i="11"/>
  <c r="AQ435" i="11"/>
  <c r="AT435" i="11"/>
  <c r="W435" i="11"/>
  <c r="Z435" i="11"/>
  <c r="BE434" i="11"/>
  <c r="AZ434" i="11"/>
  <c r="AW434" i="11"/>
  <c r="AO434" i="11"/>
  <c r="AP434" i="11"/>
  <c r="W434" i="11"/>
  <c r="Z434" i="11"/>
  <c r="BE433" i="11"/>
  <c r="AZ433" i="11"/>
  <c r="AW433" i="11"/>
  <c r="AO433" i="11"/>
  <c r="AP433" i="11"/>
  <c r="BB433" i="11"/>
  <c r="W433" i="11"/>
  <c r="X433" i="11"/>
  <c r="AZ432" i="11"/>
  <c r="AW432" i="11"/>
  <c r="AO432" i="11"/>
  <c r="AP432" i="11"/>
  <c r="BB432" i="11"/>
  <c r="W432" i="11"/>
  <c r="X432" i="11"/>
  <c r="BE431" i="11"/>
  <c r="AZ431" i="11"/>
  <c r="AW431" i="11"/>
  <c r="AO431" i="11"/>
  <c r="AR431" i="11"/>
  <c r="W431" i="11"/>
  <c r="Z431" i="11"/>
  <c r="AZ430" i="11"/>
  <c r="AW430" i="11"/>
  <c r="AO430" i="11"/>
  <c r="AR430" i="11"/>
  <c r="BA430" i="11"/>
  <c r="W430" i="11"/>
  <c r="Z430" i="11"/>
  <c r="AZ429" i="11"/>
  <c r="AW429" i="11"/>
  <c r="AO429" i="11"/>
  <c r="AY429" i="11"/>
  <c r="W429" i="11"/>
  <c r="X429" i="11"/>
  <c r="AZ428" i="11"/>
  <c r="AW428" i="11"/>
  <c r="AO428" i="11"/>
  <c r="AY428" i="11"/>
  <c r="W428" i="11"/>
  <c r="Z428" i="11"/>
  <c r="BE427" i="11"/>
  <c r="AZ427" i="11"/>
  <c r="AW427" i="11"/>
  <c r="AO427" i="11"/>
  <c r="AP427" i="11"/>
  <c r="W427" i="11"/>
  <c r="X427" i="11"/>
  <c r="AZ426" i="11"/>
  <c r="AW426" i="11"/>
  <c r="AO426" i="11"/>
  <c r="AP426" i="11"/>
  <c r="W426" i="11"/>
  <c r="X426" i="11"/>
  <c r="BE425" i="11"/>
  <c r="AZ425" i="11"/>
  <c r="AW425" i="11"/>
  <c r="AO425" i="11"/>
  <c r="AP425" i="11"/>
  <c r="W425" i="11"/>
  <c r="X425" i="11"/>
  <c r="BE424" i="11"/>
  <c r="AZ424" i="11"/>
  <c r="AW424" i="11"/>
  <c r="AO424" i="11"/>
  <c r="AY424" i="11"/>
  <c r="W424" i="11"/>
  <c r="X424" i="11"/>
  <c r="AZ423" i="11"/>
  <c r="AW423" i="11"/>
  <c r="AO423" i="11"/>
  <c r="AP423" i="11"/>
  <c r="W423" i="11"/>
  <c r="Z423" i="11"/>
  <c r="AZ422" i="11"/>
  <c r="AW422" i="11"/>
  <c r="AO422" i="11"/>
  <c r="AP422" i="11"/>
  <c r="BB422" i="11"/>
  <c r="W422" i="11"/>
  <c r="X422" i="11"/>
  <c r="BE421" i="11"/>
  <c r="AZ421" i="11"/>
  <c r="AW421" i="11"/>
  <c r="AO421" i="11"/>
  <c r="AP421" i="11"/>
  <c r="W421" i="11"/>
  <c r="X421" i="11"/>
  <c r="AZ420" i="11"/>
  <c r="AW420" i="11"/>
  <c r="AO420" i="11"/>
  <c r="AP420" i="11"/>
  <c r="W420" i="11"/>
  <c r="BE419" i="11"/>
  <c r="AZ419" i="11"/>
  <c r="AW419" i="11"/>
  <c r="AO419" i="11"/>
  <c r="AY419" i="11"/>
  <c r="W419" i="11"/>
  <c r="X419" i="11"/>
  <c r="BE418" i="11"/>
  <c r="AZ418" i="11"/>
  <c r="AW418" i="11"/>
  <c r="AO418" i="11"/>
  <c r="AR418" i="11"/>
  <c r="W418" i="11"/>
  <c r="X418" i="11"/>
  <c r="BE417" i="11"/>
  <c r="AZ417" i="11"/>
  <c r="AW417" i="11"/>
  <c r="AO417" i="11"/>
  <c r="AY417" i="11"/>
  <c r="W417" i="11"/>
  <c r="Z417" i="11"/>
  <c r="BE416" i="11"/>
  <c r="AZ416" i="11"/>
  <c r="AW416" i="11"/>
  <c r="AO416" i="11"/>
  <c r="AR416" i="11"/>
  <c r="W416" i="11"/>
  <c r="X416" i="11"/>
  <c r="BT415" i="11"/>
  <c r="BE415" i="11"/>
  <c r="AZ415" i="11"/>
  <c r="AW415" i="11"/>
  <c r="AO415" i="11"/>
  <c r="AR415" i="11"/>
  <c r="BA415" i="11"/>
  <c r="W415" i="11"/>
  <c r="Z415" i="11"/>
  <c r="BE414" i="11"/>
  <c r="AZ414" i="11"/>
  <c r="AW414" i="11"/>
  <c r="AO414" i="11"/>
  <c r="AR414" i="11"/>
  <c r="W414" i="11"/>
  <c r="X414" i="11"/>
  <c r="AW413" i="11"/>
  <c r="AO413" i="11"/>
  <c r="AY413" i="11"/>
  <c r="W413" i="11"/>
  <c r="Z413" i="11"/>
  <c r="AZ412" i="11"/>
  <c r="AW412" i="11"/>
  <c r="AO412" i="11"/>
  <c r="AY412" i="11"/>
  <c r="W412" i="11"/>
  <c r="Z412" i="11"/>
  <c r="AZ411" i="11"/>
  <c r="AW411" i="11"/>
  <c r="AO411" i="11"/>
  <c r="AP411" i="11"/>
  <c r="W411" i="11"/>
  <c r="Z411" i="11"/>
  <c r="BE410" i="11"/>
  <c r="AZ410" i="11"/>
  <c r="AW410" i="11"/>
  <c r="AO410" i="11"/>
  <c r="AY410" i="11"/>
  <c r="W410" i="11"/>
  <c r="BE409" i="11"/>
  <c r="AZ409" i="11"/>
  <c r="AW409" i="11"/>
  <c r="AO409" i="11"/>
  <c r="AR409" i="11"/>
  <c r="W409" i="11"/>
  <c r="X409" i="11"/>
  <c r="BE408" i="11"/>
  <c r="AZ408" i="11"/>
  <c r="AW408" i="11"/>
  <c r="AO408" i="11"/>
  <c r="AP408" i="11"/>
  <c r="W408" i="11"/>
  <c r="Z408" i="11"/>
  <c r="AZ407" i="11"/>
  <c r="AW407" i="11"/>
  <c r="AO407" i="11"/>
  <c r="AR407" i="11"/>
  <c r="BA407" i="11"/>
  <c r="W407" i="11"/>
  <c r="Z407" i="11"/>
  <c r="BE406" i="11"/>
  <c r="AZ406" i="11"/>
  <c r="AW406" i="11"/>
  <c r="AO406" i="11"/>
  <c r="AR406" i="11"/>
  <c r="BA406" i="11"/>
  <c r="W406" i="11"/>
  <c r="X406" i="11"/>
  <c r="AZ405" i="11"/>
  <c r="AW405" i="11"/>
  <c r="AO405" i="11"/>
  <c r="AR405" i="11"/>
  <c r="W405" i="11"/>
  <c r="X405" i="11"/>
  <c r="BE404" i="11"/>
  <c r="AZ404" i="11"/>
  <c r="AW404" i="11"/>
  <c r="AO404" i="11"/>
  <c r="AR404" i="11"/>
  <c r="W404" i="11"/>
  <c r="Z404" i="11"/>
  <c r="BE403" i="11"/>
  <c r="AW403" i="11"/>
  <c r="AO403" i="11"/>
  <c r="AP403" i="11"/>
  <c r="W403" i="11"/>
  <c r="Z403" i="11"/>
  <c r="AZ402" i="11"/>
  <c r="AW402" i="11"/>
  <c r="AO402" i="11"/>
  <c r="W402" i="11"/>
  <c r="X402" i="11"/>
  <c r="BE401" i="11"/>
  <c r="AZ401" i="11"/>
  <c r="AW401" i="11"/>
  <c r="AO401" i="11"/>
  <c r="AY401" i="11"/>
  <c r="W401" i="11"/>
  <c r="Z401" i="11"/>
  <c r="AZ400" i="11"/>
  <c r="AW400" i="11"/>
  <c r="AO400" i="11"/>
  <c r="AP400" i="11"/>
  <c r="W400" i="11"/>
  <c r="X400" i="11"/>
  <c r="AZ399" i="11"/>
  <c r="AW399" i="11"/>
  <c r="AP399" i="11"/>
  <c r="AO399" i="11"/>
  <c r="AR399" i="11"/>
  <c r="BA399" i="11"/>
  <c r="W399" i="11"/>
  <c r="Z399" i="11"/>
  <c r="AZ398" i="11"/>
  <c r="AW398" i="11"/>
  <c r="AO398" i="11"/>
  <c r="W398" i="11"/>
  <c r="X398" i="11"/>
  <c r="AZ397" i="11"/>
  <c r="AW397" i="11"/>
  <c r="AO397" i="11"/>
  <c r="AR397" i="11"/>
  <c r="BA397" i="11"/>
  <c r="W397" i="11"/>
  <c r="Z397" i="11"/>
  <c r="AZ396" i="11"/>
  <c r="AW396" i="11"/>
  <c r="AR396" i="11"/>
  <c r="BA396" i="11"/>
  <c r="AO396" i="11"/>
  <c r="W396" i="11"/>
  <c r="Z396" i="11"/>
  <c r="BE395" i="11"/>
  <c r="AZ395" i="11"/>
  <c r="AW395" i="11"/>
  <c r="AO395" i="11"/>
  <c r="AP395" i="11"/>
  <c r="BB395" i="11"/>
  <c r="W395" i="11"/>
  <c r="X395" i="11"/>
  <c r="AZ394" i="11"/>
  <c r="AW394" i="11"/>
  <c r="AO394" i="11"/>
  <c r="W394" i="11"/>
  <c r="X394" i="11"/>
  <c r="BE393" i="11"/>
  <c r="AZ393" i="11"/>
  <c r="AW393" i="11"/>
  <c r="AO393" i="11"/>
  <c r="AR393" i="11"/>
  <c r="BA393" i="11"/>
  <c r="W393" i="11"/>
  <c r="X393" i="11"/>
  <c r="AZ392" i="11"/>
  <c r="AW392" i="11"/>
  <c r="AO392" i="11"/>
  <c r="AR392" i="11"/>
  <c r="BA392" i="11"/>
  <c r="W392" i="11"/>
  <c r="X392" i="11"/>
  <c r="BE391" i="11"/>
  <c r="AZ391" i="11"/>
  <c r="AW391" i="11"/>
  <c r="AO391" i="11"/>
  <c r="W391" i="11"/>
  <c r="X391" i="11"/>
  <c r="AZ390" i="11"/>
  <c r="AW390" i="11"/>
  <c r="AO390" i="11"/>
  <c r="AR390" i="11"/>
  <c r="W390" i="11"/>
  <c r="X390" i="11"/>
  <c r="AZ389" i="11"/>
  <c r="AW389" i="11"/>
  <c r="AO389" i="11"/>
  <c r="AR389" i="11"/>
  <c r="W389" i="11"/>
  <c r="X389" i="11"/>
  <c r="AZ388" i="11"/>
  <c r="AW388" i="11"/>
  <c r="AO388" i="11"/>
  <c r="W388" i="11"/>
  <c r="Z388" i="11"/>
  <c r="AZ387" i="11"/>
  <c r="AW387" i="11"/>
  <c r="AR387" i="11"/>
  <c r="AO387" i="11"/>
  <c r="AP387" i="11"/>
  <c r="W387" i="11"/>
  <c r="X387" i="11"/>
  <c r="AZ386" i="11"/>
  <c r="AW386" i="11"/>
  <c r="AO386" i="11"/>
  <c r="AR386" i="11"/>
  <c r="BA386" i="11"/>
  <c r="W386" i="11"/>
  <c r="Z386" i="11"/>
  <c r="AZ385" i="11"/>
  <c r="AW385" i="11"/>
  <c r="AO385" i="11"/>
  <c r="AR385" i="11"/>
  <c r="BA385" i="11"/>
  <c r="W385" i="11"/>
  <c r="X385" i="11"/>
  <c r="BE384" i="11"/>
  <c r="AZ384" i="11"/>
  <c r="AW384" i="11"/>
  <c r="AO384" i="11"/>
  <c r="AR384" i="11"/>
  <c r="W384" i="11"/>
  <c r="X384" i="11"/>
  <c r="BE383" i="11"/>
  <c r="AZ383" i="11"/>
  <c r="AW383" i="11"/>
  <c r="AO383" i="11"/>
  <c r="AY383" i="11"/>
  <c r="W383" i="11"/>
  <c r="Z383" i="11"/>
  <c r="AZ382" i="11"/>
  <c r="AW382" i="11"/>
  <c r="AO382" i="11"/>
  <c r="AR382" i="11"/>
  <c r="BA382" i="11"/>
  <c r="W382" i="11"/>
  <c r="Z382" i="11"/>
  <c r="AZ381" i="11"/>
  <c r="AW381" i="11"/>
  <c r="AO381" i="11"/>
  <c r="AR381" i="11"/>
  <c r="BA381" i="11"/>
  <c r="W381" i="11"/>
  <c r="X381" i="11"/>
  <c r="BE380" i="11"/>
  <c r="AZ380" i="11"/>
  <c r="AW380" i="11"/>
  <c r="AO380" i="11"/>
  <c r="AY380" i="11"/>
  <c r="W380" i="11"/>
  <c r="Z380" i="11"/>
  <c r="AZ379" i="11"/>
  <c r="AW379" i="11"/>
  <c r="AO379" i="11"/>
  <c r="AR379" i="11"/>
  <c r="W379" i="11"/>
  <c r="Z379" i="11"/>
  <c r="BE378" i="11"/>
  <c r="AZ378" i="11"/>
  <c r="AW378" i="11"/>
  <c r="AO378" i="11"/>
  <c r="AR378" i="11"/>
  <c r="BA378" i="11"/>
  <c r="W378" i="11"/>
  <c r="Z378" i="11"/>
  <c r="BE377" i="11"/>
  <c r="AZ377" i="11"/>
  <c r="AW377" i="11"/>
  <c r="AO377" i="11"/>
  <c r="AP377" i="11"/>
  <c r="W377" i="11"/>
  <c r="X377" i="11"/>
  <c r="BE376" i="11"/>
  <c r="AZ376" i="11"/>
  <c r="AW376" i="11"/>
  <c r="AO376" i="11"/>
  <c r="AR376" i="11"/>
  <c r="W376" i="11"/>
  <c r="Z376" i="11"/>
  <c r="BE375" i="11"/>
  <c r="AZ375" i="11"/>
  <c r="AW375" i="11"/>
  <c r="AO375" i="11"/>
  <c r="AR375" i="11"/>
  <c r="W375" i="11"/>
  <c r="Z375" i="11"/>
  <c r="BE374" i="11"/>
  <c r="AZ374" i="11"/>
  <c r="AW374" i="11"/>
  <c r="AO374" i="11"/>
  <c r="AY374" i="11"/>
  <c r="W374" i="11"/>
  <c r="Z374" i="11"/>
  <c r="BE373" i="11"/>
  <c r="AZ373" i="11"/>
  <c r="AW373" i="11"/>
  <c r="AO373" i="11"/>
  <c r="AR373" i="11"/>
  <c r="W373" i="11"/>
  <c r="Z373" i="11"/>
  <c r="BE372" i="11"/>
  <c r="AZ372" i="11"/>
  <c r="AW372" i="11"/>
  <c r="AO372" i="11"/>
  <c r="AR372" i="11"/>
  <c r="W372" i="11"/>
  <c r="Z372" i="11"/>
  <c r="BE371" i="11"/>
  <c r="AZ371" i="11"/>
  <c r="AW371" i="11"/>
  <c r="AO371" i="11"/>
  <c r="AY371" i="11"/>
  <c r="W371" i="11"/>
  <c r="X371" i="11"/>
  <c r="AZ370" i="11"/>
  <c r="AW370" i="11"/>
  <c r="AO370" i="11"/>
  <c r="W370" i="11"/>
  <c r="BE369" i="11"/>
  <c r="AZ369" i="11"/>
  <c r="AW369" i="11"/>
  <c r="AO369" i="11"/>
  <c r="AY369" i="11"/>
  <c r="W369" i="11"/>
  <c r="Z369" i="11"/>
  <c r="BE368" i="11"/>
  <c r="AZ368" i="11"/>
  <c r="AW368" i="11"/>
  <c r="AO368" i="11"/>
  <c r="W368" i="11"/>
  <c r="AW367" i="11"/>
  <c r="AO367" i="11"/>
  <c r="AY367" i="11"/>
  <c r="W367" i="11"/>
  <c r="Z367" i="11"/>
  <c r="AZ366" i="11"/>
  <c r="AW366" i="11"/>
  <c r="AO366" i="11"/>
  <c r="W366" i="11"/>
  <c r="Z366" i="11"/>
  <c r="BE365" i="11"/>
  <c r="AZ365" i="11"/>
  <c r="AW365" i="11"/>
  <c r="AO365" i="11"/>
  <c r="AP365" i="11"/>
  <c r="BB365" i="11"/>
  <c r="W365" i="11"/>
  <c r="Z365" i="11"/>
  <c r="BE364" i="11"/>
  <c r="AW364" i="11"/>
  <c r="AO364" i="11"/>
  <c r="AS364" i="11"/>
  <c r="AZ364" i="11"/>
  <c r="W364" i="11"/>
  <c r="X364" i="11"/>
  <c r="BE363" i="11"/>
  <c r="AZ363" i="11"/>
  <c r="AW363" i="11"/>
  <c r="AO363" i="11"/>
  <c r="W363" i="11"/>
  <c r="AZ362" i="11"/>
  <c r="AW362" i="11"/>
  <c r="AO362" i="11"/>
  <c r="W362" i="11"/>
  <c r="X362" i="11"/>
  <c r="BE361" i="11"/>
  <c r="AZ361" i="11"/>
  <c r="AW361" i="11"/>
  <c r="AO361" i="11"/>
  <c r="AR361" i="11"/>
  <c r="W361" i="11"/>
  <c r="Z361" i="11"/>
  <c r="BE360" i="11"/>
  <c r="AZ360" i="11"/>
  <c r="AW360" i="11"/>
  <c r="AO360" i="11"/>
  <c r="AP360" i="11"/>
  <c r="W360" i="11"/>
  <c r="Z360" i="11"/>
  <c r="BE359" i="11"/>
  <c r="AZ359" i="11"/>
  <c r="AW359" i="11"/>
  <c r="AO359" i="11"/>
  <c r="W359" i="11"/>
  <c r="Z359" i="11"/>
  <c r="AZ358" i="11"/>
  <c r="AW358" i="11"/>
  <c r="AO358" i="11"/>
  <c r="AY358" i="11"/>
  <c r="W358" i="11"/>
  <c r="AZ357" i="11"/>
  <c r="AW357" i="11"/>
  <c r="AO357" i="11"/>
  <c r="AY357" i="11"/>
  <c r="W357" i="11"/>
  <c r="Z357" i="11"/>
  <c r="BE356" i="11"/>
  <c r="AZ356" i="11"/>
  <c r="AW356" i="11"/>
  <c r="AO356" i="11"/>
  <c r="W356" i="11"/>
  <c r="BE355" i="11"/>
  <c r="AZ355" i="11"/>
  <c r="AW355" i="11"/>
  <c r="AO355" i="11"/>
  <c r="AR355" i="11"/>
  <c r="W355" i="11"/>
  <c r="BE354" i="11"/>
  <c r="AZ354" i="11"/>
  <c r="AW354" i="11"/>
  <c r="AO354" i="11"/>
  <c r="AR354" i="11"/>
  <c r="BA354" i="11"/>
  <c r="W354" i="11"/>
  <c r="BE353" i="11"/>
  <c r="AZ353" i="11"/>
  <c r="AW353" i="11"/>
  <c r="AO353" i="11"/>
  <c r="W353" i="11"/>
  <c r="X353" i="11"/>
  <c r="BE352" i="11"/>
  <c r="AZ352" i="11"/>
  <c r="AW352" i="11"/>
  <c r="AO352" i="11"/>
  <c r="AY352" i="11"/>
  <c r="W352" i="11"/>
  <c r="Z352" i="11"/>
  <c r="BE351" i="11"/>
  <c r="AZ351" i="11"/>
  <c r="AW351" i="11"/>
  <c r="AO351" i="11"/>
  <c r="W351" i="11"/>
  <c r="BE350" i="11"/>
  <c r="AZ350" i="11"/>
  <c r="AW350" i="11"/>
  <c r="AO350" i="11"/>
  <c r="W350" i="11"/>
  <c r="BE349" i="11"/>
  <c r="AZ349" i="11"/>
  <c r="AW349" i="11"/>
  <c r="AO349" i="11"/>
  <c r="AP349" i="11"/>
  <c r="W349" i="11"/>
  <c r="X349" i="11"/>
  <c r="AZ348" i="11"/>
  <c r="AW348" i="11"/>
  <c r="AO348" i="11"/>
  <c r="AR348" i="11"/>
  <c r="BA348" i="11"/>
  <c r="W348" i="11"/>
  <c r="X348" i="11"/>
  <c r="AZ347" i="11"/>
  <c r="AW347" i="11"/>
  <c r="AO347" i="11"/>
  <c r="AR347" i="11"/>
  <c r="BA347" i="11"/>
  <c r="W347" i="11"/>
  <c r="Z347" i="11"/>
  <c r="BE346" i="11"/>
  <c r="AZ346" i="11"/>
  <c r="AW346" i="11"/>
  <c r="AO346" i="11"/>
  <c r="AP346" i="11"/>
  <c r="W346" i="11"/>
  <c r="Z346" i="11"/>
  <c r="AZ345" i="11"/>
  <c r="AW345" i="11"/>
  <c r="AO345" i="11"/>
  <c r="AP345" i="11"/>
  <c r="W345" i="11"/>
  <c r="X345" i="11"/>
  <c r="BE344" i="11"/>
  <c r="AZ344" i="11"/>
  <c r="AW344" i="11"/>
  <c r="AO344" i="11"/>
  <c r="AY344" i="11"/>
  <c r="W344" i="11"/>
  <c r="X344" i="11"/>
  <c r="BE343" i="11"/>
  <c r="AZ343" i="11"/>
  <c r="AW343" i="11"/>
  <c r="AO343" i="11"/>
  <c r="W343" i="11"/>
  <c r="BE342" i="11"/>
  <c r="AZ342" i="11"/>
  <c r="AY342" i="11"/>
  <c r="AW342" i="11"/>
  <c r="AR342" i="11"/>
  <c r="BA342" i="11"/>
  <c r="AP342" i="11"/>
  <c r="W342" i="11"/>
  <c r="BE341" i="11"/>
  <c r="AZ341" i="11"/>
  <c r="AW341" i="11"/>
  <c r="AO341" i="11"/>
  <c r="AP341" i="11"/>
  <c r="W341" i="11"/>
  <c r="Z341" i="11"/>
  <c r="BE340" i="11"/>
  <c r="AZ340" i="11"/>
  <c r="AW340" i="11"/>
  <c r="AO340" i="11"/>
  <c r="W340" i="11"/>
  <c r="X340" i="11"/>
  <c r="BE339" i="11"/>
  <c r="AZ339" i="11"/>
  <c r="AW339" i="11"/>
  <c r="AO339" i="11"/>
  <c r="AR339" i="11"/>
  <c r="W339" i="11"/>
  <c r="X339" i="11"/>
  <c r="BE338" i="11"/>
  <c r="AZ338" i="11"/>
  <c r="AW338" i="11"/>
  <c r="AO338" i="11"/>
  <c r="W338" i="11"/>
  <c r="X338" i="11"/>
  <c r="BE337" i="11"/>
  <c r="AZ337" i="11"/>
  <c r="AW337" i="11"/>
  <c r="AO337" i="11"/>
  <c r="AY337" i="11"/>
  <c r="W337" i="11"/>
  <c r="X337" i="11"/>
  <c r="BE336" i="11"/>
  <c r="AZ336" i="11"/>
  <c r="AW336" i="11"/>
  <c r="AO336" i="11"/>
  <c r="AP336" i="11"/>
  <c r="BB336" i="11"/>
  <c r="W336" i="11"/>
  <c r="X336" i="11"/>
  <c r="AZ335" i="11"/>
  <c r="AW335" i="11"/>
  <c r="AO335" i="11"/>
  <c r="AP335" i="11"/>
  <c r="BB335" i="11"/>
  <c r="Z335" i="11"/>
  <c r="X335" i="11"/>
  <c r="BE334" i="11"/>
  <c r="AZ334" i="11"/>
  <c r="AW334" i="11"/>
  <c r="AO334" i="11"/>
  <c r="AP334" i="11"/>
  <c r="W334" i="11"/>
  <c r="AZ333" i="11"/>
  <c r="AW333" i="11"/>
  <c r="AO333" i="11"/>
  <c r="AP333" i="11"/>
  <c r="W333" i="11"/>
  <c r="X333" i="11"/>
  <c r="AZ332" i="11"/>
  <c r="AW332" i="11"/>
  <c r="AO332" i="11"/>
  <c r="AP332" i="11"/>
  <c r="W332" i="11"/>
  <c r="AZ331" i="11"/>
  <c r="AW331" i="11"/>
  <c r="AO331" i="11"/>
  <c r="AP331" i="11"/>
  <c r="W331" i="11"/>
  <c r="X331" i="11"/>
  <c r="BE330" i="11"/>
  <c r="AZ330" i="11"/>
  <c r="AO330" i="11"/>
  <c r="AP330" i="11"/>
  <c r="BB330" i="11"/>
  <c r="W330" i="11"/>
  <c r="X330" i="11"/>
  <c r="AZ329" i="11"/>
  <c r="AW329" i="11"/>
  <c r="AO329" i="11"/>
  <c r="AR329" i="11"/>
  <c r="W329" i="11"/>
  <c r="X329" i="11"/>
  <c r="BE328" i="11"/>
  <c r="AZ328" i="11"/>
  <c r="AW328" i="11"/>
  <c r="AO328" i="11"/>
  <c r="AR328" i="11"/>
  <c r="W328" i="11"/>
  <c r="Z328" i="11"/>
  <c r="BE327" i="11"/>
  <c r="AZ327" i="11"/>
  <c r="AW327" i="11"/>
  <c r="AO327" i="11"/>
  <c r="AR327" i="11"/>
  <c r="W327" i="11"/>
  <c r="X327" i="11"/>
  <c r="BE326" i="11"/>
  <c r="AZ326" i="11"/>
  <c r="AW326" i="11"/>
  <c r="AO326" i="11"/>
  <c r="AP326" i="11"/>
  <c r="W326" i="11"/>
  <c r="X326" i="11"/>
  <c r="AZ325" i="11"/>
  <c r="AW325" i="11"/>
  <c r="AO325" i="11"/>
  <c r="AR325" i="11"/>
  <c r="W325" i="11"/>
  <c r="X325" i="11"/>
  <c r="AZ324" i="11"/>
  <c r="AW324" i="11"/>
  <c r="AO324" i="11"/>
  <c r="AP324" i="11"/>
  <c r="W324" i="11"/>
  <c r="X324" i="11"/>
  <c r="BE323" i="11"/>
  <c r="AZ323" i="11"/>
  <c r="AW323" i="11"/>
  <c r="AR323" i="11"/>
  <c r="BA323" i="11"/>
  <c r="AO323" i="11"/>
  <c r="AY323" i="11"/>
  <c r="W323" i="11"/>
  <c r="X323" i="11"/>
  <c r="BE322" i="11"/>
  <c r="AZ322" i="11"/>
  <c r="AW322" i="11"/>
  <c r="AO322" i="11"/>
  <c r="W322" i="11"/>
  <c r="X322" i="11"/>
  <c r="AZ321" i="11"/>
  <c r="AW321" i="11"/>
  <c r="AO321" i="11"/>
  <c r="AY321" i="11"/>
  <c r="W321" i="11"/>
  <c r="Z321" i="11"/>
  <c r="BE320" i="11"/>
  <c r="AZ320" i="11"/>
  <c r="AW320" i="11"/>
  <c r="AO320" i="11"/>
  <c r="AP320" i="11"/>
  <c r="W320" i="11"/>
  <c r="BE319" i="11"/>
  <c r="AZ319" i="11"/>
  <c r="AW319" i="11"/>
  <c r="AO319" i="11"/>
  <c r="W319" i="11"/>
  <c r="X319" i="11"/>
  <c r="BE318" i="11"/>
  <c r="AZ318" i="11"/>
  <c r="AW318" i="11"/>
  <c r="AO318" i="11"/>
  <c r="AR318" i="11"/>
  <c r="W318" i="11"/>
  <c r="Z318" i="11"/>
  <c r="BE317" i="11"/>
  <c r="AZ317" i="11"/>
  <c r="AW317" i="11"/>
  <c r="AO317" i="11"/>
  <c r="AP317" i="11"/>
  <c r="BB317" i="11"/>
  <c r="W317" i="11"/>
  <c r="AZ316" i="11"/>
  <c r="AW316" i="11"/>
  <c r="AO316" i="11"/>
  <c r="AP316" i="11"/>
  <c r="BB316" i="11"/>
  <c r="W316" i="11"/>
  <c r="X316" i="11"/>
  <c r="AZ315" i="11"/>
  <c r="AW315" i="11"/>
  <c r="AO315" i="11"/>
  <c r="AP315" i="11"/>
  <c r="BB315" i="11"/>
  <c r="W315" i="11"/>
  <c r="X315" i="11"/>
  <c r="BE314" i="11"/>
  <c r="AZ314" i="11"/>
  <c r="AW314" i="11"/>
  <c r="AO314" i="11"/>
  <c r="W314" i="11"/>
  <c r="X314" i="11"/>
  <c r="BE313" i="11"/>
  <c r="AZ313" i="11"/>
  <c r="AW313" i="11"/>
  <c r="AO313" i="11"/>
  <c r="AY313" i="11"/>
  <c r="W313" i="11"/>
  <c r="X313" i="11"/>
  <c r="BE312" i="11"/>
  <c r="AZ312" i="11"/>
  <c r="AW312" i="11"/>
  <c r="AO312" i="11"/>
  <c r="AP312" i="11"/>
  <c r="W312" i="11"/>
  <c r="X312" i="11"/>
  <c r="BE311" i="11"/>
  <c r="AZ311" i="11"/>
  <c r="AW311" i="11"/>
  <c r="AO311" i="11"/>
  <c r="AR311" i="11"/>
  <c r="BA311" i="11"/>
  <c r="W311" i="11"/>
  <c r="Z311" i="11"/>
  <c r="BE310" i="11"/>
  <c r="AZ310" i="11"/>
  <c r="AW310" i="11"/>
  <c r="AO310" i="11"/>
  <c r="AP310" i="11"/>
  <c r="W310" i="11"/>
  <c r="X310" i="11"/>
  <c r="BE309" i="11"/>
  <c r="AZ309" i="11"/>
  <c r="AW309" i="11"/>
  <c r="AO309" i="11"/>
  <c r="AP309" i="11"/>
  <c r="W309" i="11"/>
  <c r="X309" i="11"/>
  <c r="BE308" i="11"/>
  <c r="AZ308" i="11"/>
  <c r="AW308" i="11"/>
  <c r="AO308" i="11"/>
  <c r="AR308" i="11"/>
  <c r="BA308" i="11"/>
  <c r="W308" i="11"/>
  <c r="Z308" i="11"/>
  <c r="AZ307" i="11"/>
  <c r="AW307" i="11"/>
  <c r="AO307" i="11"/>
  <c r="AR307" i="11"/>
  <c r="W307" i="11"/>
  <c r="BE306" i="11"/>
  <c r="AZ306" i="11"/>
  <c r="AW306" i="11"/>
  <c r="AO306" i="11"/>
  <c r="AP306" i="11"/>
  <c r="W306" i="11"/>
  <c r="X306" i="11"/>
  <c r="AZ305" i="11"/>
  <c r="AW305" i="11"/>
  <c r="AO305" i="11"/>
  <c r="AP305" i="11"/>
  <c r="W305" i="11"/>
  <c r="X305" i="11"/>
  <c r="AZ304" i="11"/>
  <c r="AW304" i="11"/>
  <c r="AO304" i="11"/>
  <c r="AP304" i="11"/>
  <c r="W304" i="11"/>
  <c r="X304" i="11"/>
  <c r="BE303" i="11"/>
  <c r="AZ303" i="11"/>
  <c r="AW303" i="11"/>
  <c r="AO303" i="11"/>
  <c r="AP303" i="11"/>
  <c r="W303" i="11"/>
  <c r="BE302" i="11"/>
  <c r="AZ302" i="11"/>
  <c r="AW302" i="11"/>
  <c r="AO302" i="11"/>
  <c r="AR302" i="11"/>
  <c r="BA302" i="11"/>
  <c r="W302" i="11"/>
  <c r="Z302" i="11"/>
  <c r="BE301" i="11"/>
  <c r="AZ301" i="11"/>
  <c r="AW301" i="11"/>
  <c r="AO301" i="11"/>
  <c r="AP301" i="11"/>
  <c r="W301" i="11"/>
  <c r="Z301" i="11"/>
  <c r="BE300" i="11"/>
  <c r="AZ300" i="11"/>
  <c r="AW300" i="11"/>
  <c r="AO300" i="11"/>
  <c r="AY300" i="11"/>
  <c r="W300" i="11"/>
  <c r="X300" i="11"/>
  <c r="BE299" i="11"/>
  <c r="AZ299" i="11"/>
  <c r="AW299" i="11"/>
  <c r="AO299" i="11"/>
  <c r="AR299" i="11"/>
  <c r="W299" i="11"/>
  <c r="Z299" i="11"/>
  <c r="BE298" i="11"/>
  <c r="AZ298" i="11"/>
  <c r="AW298" i="11"/>
  <c r="AO298" i="11"/>
  <c r="AY298" i="11"/>
  <c r="W298" i="11"/>
  <c r="X298" i="11"/>
  <c r="AZ297" i="11"/>
  <c r="AW297" i="11"/>
  <c r="AO297" i="11"/>
  <c r="AP297" i="11"/>
  <c r="W297" i="11"/>
  <c r="X297" i="11"/>
  <c r="AZ296" i="11"/>
  <c r="AW296" i="11"/>
  <c r="AO296" i="11"/>
  <c r="AP296" i="11"/>
  <c r="W296" i="11"/>
  <c r="X296" i="11"/>
  <c r="AZ295" i="11"/>
  <c r="AW295" i="11"/>
  <c r="AO295" i="11"/>
  <c r="AY295" i="11"/>
  <c r="W295" i="11"/>
  <c r="X295" i="11"/>
  <c r="BE294" i="11"/>
  <c r="AZ294" i="11"/>
  <c r="AW294" i="11"/>
  <c r="AO294" i="11"/>
  <c r="AY294" i="11"/>
  <c r="W294" i="11"/>
  <c r="Z294" i="11"/>
  <c r="BE293" i="11"/>
  <c r="AZ293" i="11"/>
  <c r="AW293" i="11"/>
  <c r="AO293" i="11"/>
  <c r="AP293" i="11"/>
  <c r="BB293" i="11"/>
  <c r="W293" i="11"/>
  <c r="X293" i="11"/>
  <c r="AZ292" i="11"/>
  <c r="AW292" i="11"/>
  <c r="AO292" i="11"/>
  <c r="AR292" i="11"/>
  <c r="W292" i="11"/>
  <c r="BE291" i="11"/>
  <c r="AW291" i="11"/>
  <c r="AO291" i="11"/>
  <c r="AY291" i="11"/>
  <c r="W291" i="11"/>
  <c r="X291" i="11"/>
  <c r="BE290" i="11"/>
  <c r="AZ290" i="11"/>
  <c r="AW290" i="11"/>
  <c r="AO290" i="11"/>
  <c r="AY290" i="11"/>
  <c r="W290" i="11"/>
  <c r="Z290" i="11"/>
  <c r="BE289" i="11"/>
  <c r="AW289" i="11"/>
  <c r="AO289" i="11"/>
  <c r="AP289" i="11"/>
  <c r="W289" i="11"/>
  <c r="X289" i="11"/>
  <c r="BE288" i="11"/>
  <c r="AZ288" i="11"/>
  <c r="AW288" i="11"/>
  <c r="AO288" i="11"/>
  <c r="AP288" i="11"/>
  <c r="W288" i="11"/>
  <c r="X288" i="11"/>
  <c r="AZ287" i="11"/>
  <c r="AW287" i="11"/>
  <c r="AO287" i="11"/>
  <c r="AR287" i="11"/>
  <c r="BA287" i="11"/>
  <c r="W287" i="11"/>
  <c r="X287" i="11"/>
  <c r="BE286" i="11"/>
  <c r="AZ286" i="11"/>
  <c r="AW286" i="11"/>
  <c r="AO286" i="11"/>
  <c r="AY286" i="11"/>
  <c r="W286" i="11"/>
  <c r="Z286" i="11"/>
  <c r="BE285" i="11"/>
  <c r="AZ285" i="11"/>
  <c r="AW285" i="11"/>
  <c r="AO285" i="11"/>
  <c r="AR285" i="11"/>
  <c r="W285" i="11"/>
  <c r="Z285" i="11"/>
  <c r="AZ284" i="11"/>
  <c r="AW284" i="11"/>
  <c r="AO284" i="11"/>
  <c r="AY284" i="11"/>
  <c r="W284" i="11"/>
  <c r="X284" i="11"/>
  <c r="AZ283" i="11"/>
  <c r="AW283" i="11"/>
  <c r="AO283" i="11"/>
  <c r="AY283" i="11"/>
  <c r="W283" i="11"/>
  <c r="X283" i="11"/>
  <c r="BE282" i="11"/>
  <c r="AZ282" i="11"/>
  <c r="AW282" i="11"/>
  <c r="AO282" i="11"/>
  <c r="AR282" i="11"/>
  <c r="BA282" i="11"/>
  <c r="W282" i="11"/>
  <c r="Z282" i="11"/>
  <c r="BE281" i="11"/>
  <c r="AZ281" i="11"/>
  <c r="AW281" i="11"/>
  <c r="AO281" i="11"/>
  <c r="AP281" i="11"/>
  <c r="W281" i="11"/>
  <c r="Z281" i="11"/>
  <c r="AW280" i="11"/>
  <c r="AO280" i="11"/>
  <c r="AY280" i="11"/>
  <c r="W280" i="11"/>
  <c r="Z280" i="11"/>
  <c r="BE279" i="11"/>
  <c r="AW279" i="11"/>
  <c r="AO279" i="11"/>
  <c r="AR279" i="11"/>
  <c r="W279" i="11"/>
  <c r="Z279" i="11"/>
  <c r="BE278" i="11"/>
  <c r="AZ278" i="11"/>
  <c r="AW278" i="11"/>
  <c r="AO278" i="11"/>
  <c r="AY278" i="11"/>
  <c r="W278" i="11"/>
  <c r="AZ277" i="11"/>
  <c r="AW277" i="11"/>
  <c r="AO277" i="11"/>
  <c r="AP277" i="11"/>
  <c r="W277" i="11"/>
  <c r="X277" i="11"/>
  <c r="BE276" i="11"/>
  <c r="AZ276" i="11"/>
  <c r="AW276" i="11"/>
  <c r="AO276" i="11"/>
  <c r="AP276" i="11"/>
  <c r="BB276" i="11"/>
  <c r="W276" i="11"/>
  <c r="X276" i="11"/>
  <c r="AZ275" i="11"/>
  <c r="AW275" i="11"/>
  <c r="AO275" i="11"/>
  <c r="AR275" i="11"/>
  <c r="BA275" i="11"/>
  <c r="W275" i="11"/>
  <c r="BE274" i="11"/>
  <c r="AZ274" i="11"/>
  <c r="AW274" i="11"/>
  <c r="AO274" i="11"/>
  <c r="AP274" i="11"/>
  <c r="W274" i="11"/>
  <c r="X274" i="11"/>
  <c r="BE273" i="11"/>
  <c r="AZ273" i="11"/>
  <c r="AW273" i="11"/>
  <c r="AO273" i="11"/>
  <c r="AR273" i="11"/>
  <c r="BA273" i="11"/>
  <c r="W273" i="11"/>
  <c r="AZ272" i="11"/>
  <c r="AW272" i="11"/>
  <c r="AO272" i="11"/>
  <c r="AR272" i="11"/>
  <c r="BA272" i="11"/>
  <c r="W272" i="11"/>
  <c r="Z272" i="11"/>
  <c r="AZ271" i="11"/>
  <c r="AW271" i="11"/>
  <c r="AO271" i="11"/>
  <c r="AP271" i="11"/>
  <c r="W271" i="11"/>
  <c r="X271" i="11"/>
  <c r="BE270" i="11"/>
  <c r="AZ270" i="11"/>
  <c r="AW270" i="11"/>
  <c r="AO270" i="11"/>
  <c r="AR270" i="11"/>
  <c r="W270" i="11"/>
  <c r="Z270" i="11"/>
  <c r="BE269" i="11"/>
  <c r="AZ269" i="11"/>
  <c r="AW269" i="11"/>
  <c r="AO269" i="11"/>
  <c r="W269" i="11"/>
  <c r="AZ268" i="11"/>
  <c r="AW268" i="11"/>
  <c r="AO268" i="11"/>
  <c r="AY268" i="11"/>
  <c r="W268" i="11"/>
  <c r="BE267" i="11"/>
  <c r="AZ267" i="11"/>
  <c r="AW267" i="11"/>
  <c r="AO267" i="11"/>
  <c r="AR267" i="11"/>
  <c r="W267" i="11"/>
  <c r="BE266" i="11"/>
  <c r="AZ266" i="11"/>
  <c r="AW266" i="11"/>
  <c r="AO266" i="11"/>
  <c r="W266" i="11"/>
  <c r="X266" i="11"/>
  <c r="AZ265" i="11"/>
  <c r="AW265" i="11"/>
  <c r="AO265" i="11"/>
  <c r="W265" i="11"/>
  <c r="X265" i="11"/>
  <c r="AZ264" i="11"/>
  <c r="AW264" i="11"/>
  <c r="AO264" i="11"/>
  <c r="W264" i="11"/>
  <c r="AZ263" i="11"/>
  <c r="AW263" i="11"/>
  <c r="AO263" i="11"/>
  <c r="W263" i="11"/>
  <c r="X263" i="11"/>
  <c r="BE262" i="11"/>
  <c r="AW262" i="11"/>
  <c r="AO262" i="11"/>
  <c r="AS262" i="11"/>
  <c r="AZ262" i="11"/>
  <c r="W262" i="11"/>
  <c r="Z262" i="11"/>
  <c r="AZ261" i="11"/>
  <c r="AW261" i="11"/>
  <c r="AO261" i="11"/>
  <c r="AY261" i="11"/>
  <c r="W261" i="11"/>
  <c r="X261" i="11"/>
  <c r="AZ260" i="11"/>
  <c r="AW260" i="11"/>
  <c r="AR260" i="11"/>
  <c r="AO260" i="11"/>
  <c r="AP260" i="11"/>
  <c r="W260" i="11"/>
  <c r="X260" i="11"/>
  <c r="AZ259" i="11"/>
  <c r="AW259" i="11"/>
  <c r="AO259" i="11"/>
  <c r="AP259" i="11"/>
  <c r="W259" i="11"/>
  <c r="X259" i="11"/>
  <c r="BE258" i="11"/>
  <c r="AZ258" i="11"/>
  <c r="AW258" i="11"/>
  <c r="AO258" i="11"/>
  <c r="AR258" i="11"/>
  <c r="W258" i="11"/>
  <c r="BE257" i="11"/>
  <c r="AZ257" i="11"/>
  <c r="AW257" i="11"/>
  <c r="AO257" i="11"/>
  <c r="AR257" i="11"/>
  <c r="BA257" i="11"/>
  <c r="W257" i="11"/>
  <c r="Z257" i="11"/>
  <c r="BE256" i="11"/>
  <c r="AZ256" i="11"/>
  <c r="AW256" i="11"/>
  <c r="AO256" i="11"/>
  <c r="AR256" i="11"/>
  <c r="W256" i="11"/>
  <c r="X256" i="11"/>
  <c r="BE255" i="11"/>
  <c r="AZ255" i="11"/>
  <c r="AW255" i="11"/>
  <c r="AO255" i="11"/>
  <c r="AP255" i="11"/>
  <c r="W255" i="11"/>
  <c r="BE254" i="11"/>
  <c r="AZ254" i="11"/>
  <c r="AW254" i="11"/>
  <c r="AO254" i="11"/>
  <c r="AR254" i="11"/>
  <c r="BA254" i="11"/>
  <c r="W254" i="11"/>
  <c r="Z254" i="11"/>
  <c r="AZ253" i="11"/>
  <c r="AW253" i="11"/>
  <c r="AO253" i="11"/>
  <c r="AR253" i="11"/>
  <c r="W253" i="11"/>
  <c r="Z253" i="11"/>
  <c r="AZ252" i="11"/>
  <c r="AW252" i="11"/>
  <c r="AO252" i="11"/>
  <c r="AP252" i="11"/>
  <c r="BB252" i="11"/>
  <c r="W252" i="11"/>
  <c r="Z252" i="11"/>
  <c r="BE251" i="11"/>
  <c r="AZ251" i="11"/>
  <c r="AW251" i="11"/>
  <c r="AO251" i="11"/>
  <c r="AR251" i="11"/>
  <c r="BA251" i="11"/>
  <c r="W251" i="11"/>
  <c r="X251" i="11"/>
  <c r="BE250" i="11"/>
  <c r="AZ250" i="11"/>
  <c r="AW250" i="11"/>
  <c r="AR250" i="11"/>
  <c r="BA250" i="11"/>
  <c r="AO250" i="11"/>
  <c r="AY250" i="11"/>
  <c r="W250" i="11"/>
  <c r="Z250" i="11"/>
  <c r="AZ249" i="11"/>
  <c r="AW249" i="11"/>
  <c r="AO249" i="11"/>
  <c r="AR249" i="11"/>
  <c r="BA249" i="11"/>
  <c r="W249" i="11"/>
  <c r="X249" i="11"/>
  <c r="AZ248" i="11"/>
  <c r="AW248" i="11"/>
  <c r="AO248" i="11"/>
  <c r="W248" i="11"/>
  <c r="X248" i="11"/>
  <c r="AZ247" i="11"/>
  <c r="AW247" i="11"/>
  <c r="AO247" i="11"/>
  <c r="W247" i="11"/>
  <c r="Z247" i="11"/>
  <c r="AZ246" i="11"/>
  <c r="AY246" i="11"/>
  <c r="AW246" i="11"/>
  <c r="AR246" i="11"/>
  <c r="BA246" i="11"/>
  <c r="AP246" i="11"/>
  <c r="AQ246" i="11"/>
  <c r="W246" i="11"/>
  <c r="Z246" i="11"/>
  <c r="BE245" i="11"/>
  <c r="AZ245" i="11"/>
  <c r="AW245" i="11"/>
  <c r="AO245" i="11"/>
  <c r="AP245" i="11"/>
  <c r="BB245" i="11"/>
  <c r="W245" i="11"/>
  <c r="X245" i="11"/>
  <c r="AZ244" i="11"/>
  <c r="AW244" i="11"/>
  <c r="AO244" i="11"/>
  <c r="AP244" i="11"/>
  <c r="BB244" i="11"/>
  <c r="W244" i="11"/>
  <c r="X244" i="11"/>
  <c r="BE243" i="11"/>
  <c r="AZ243" i="11"/>
  <c r="AW243" i="11"/>
  <c r="AO243" i="11"/>
  <c r="AR243" i="11"/>
  <c r="W243" i="11"/>
  <c r="X243" i="11"/>
  <c r="BE242" i="11"/>
  <c r="AZ242" i="11"/>
  <c r="AW242" i="11"/>
  <c r="AO242" i="11"/>
  <c r="AR242" i="11"/>
  <c r="W242" i="11"/>
  <c r="Z242" i="11"/>
  <c r="BE241" i="11"/>
  <c r="AZ241" i="11"/>
  <c r="AW241" i="11"/>
  <c r="AO241" i="11"/>
  <c r="AR241" i="11"/>
  <c r="W241" i="11"/>
  <c r="X241" i="11"/>
  <c r="AZ240" i="11"/>
  <c r="AW240" i="11"/>
  <c r="AO240" i="11"/>
  <c r="AP240" i="11"/>
  <c r="W240" i="11"/>
  <c r="X240" i="11"/>
  <c r="AZ239" i="11"/>
  <c r="AW239" i="11"/>
  <c r="AO239" i="11"/>
  <c r="AP239" i="11"/>
  <c r="W239" i="11"/>
  <c r="X239" i="11"/>
  <c r="BE238" i="11"/>
  <c r="AZ238" i="11"/>
  <c r="AW238" i="11"/>
  <c r="AO238" i="11"/>
  <c r="AR238" i="11"/>
  <c r="W238" i="11"/>
  <c r="X238" i="11"/>
  <c r="AZ237" i="11"/>
  <c r="AW237" i="11"/>
  <c r="AO237" i="11"/>
  <c r="AR237" i="11"/>
  <c r="W237" i="11"/>
  <c r="X237" i="11"/>
  <c r="BE236" i="11"/>
  <c r="AZ236" i="11"/>
  <c r="AW236" i="11"/>
  <c r="AO236" i="11"/>
  <c r="AY236" i="11"/>
  <c r="W236" i="11"/>
  <c r="Z236" i="11"/>
  <c r="BE235" i="11"/>
  <c r="AZ235" i="11"/>
  <c r="AW235" i="11"/>
  <c r="AO235" i="11"/>
  <c r="AR235" i="11"/>
  <c r="BA235" i="11"/>
  <c r="W235" i="11"/>
  <c r="X235" i="11"/>
  <c r="BE234" i="11"/>
  <c r="AZ234" i="11"/>
  <c r="AW234" i="11"/>
  <c r="AO234" i="11"/>
  <c r="AR234" i="11"/>
  <c r="W234" i="11"/>
  <c r="Z234" i="11"/>
  <c r="BE233" i="11"/>
  <c r="AZ233" i="11"/>
  <c r="AW233" i="11"/>
  <c r="AO233" i="11"/>
  <c r="AR233" i="11"/>
  <c r="BA233" i="11"/>
  <c r="W233" i="11"/>
  <c r="Z233" i="11"/>
  <c r="BE232" i="11"/>
  <c r="AZ232" i="11"/>
  <c r="AW232" i="11"/>
  <c r="AO232" i="11"/>
  <c r="AP232" i="11"/>
  <c r="W232" i="11"/>
  <c r="Z232" i="11"/>
  <c r="BE231" i="11"/>
  <c r="AZ231" i="11"/>
  <c r="AW231" i="11"/>
  <c r="AO231" i="11"/>
  <c r="AP231" i="11"/>
  <c r="W231" i="11"/>
  <c r="X231" i="11"/>
  <c r="AZ230" i="11"/>
  <c r="AW230" i="11"/>
  <c r="AO230" i="11"/>
  <c r="W230" i="11"/>
  <c r="Z230" i="11"/>
  <c r="BE229" i="11"/>
  <c r="AZ229" i="11"/>
  <c r="AW229" i="11"/>
  <c r="AO229" i="11"/>
  <c r="AP229" i="11"/>
  <c r="W229" i="11"/>
  <c r="X229" i="11"/>
  <c r="AZ228" i="11"/>
  <c r="AW228" i="11"/>
  <c r="AO228" i="11"/>
  <c r="AP228" i="11"/>
  <c r="W228" i="11"/>
  <c r="X228" i="11"/>
  <c r="BE227" i="11"/>
  <c r="AW227" i="11"/>
  <c r="AO227" i="11"/>
  <c r="AR227" i="11"/>
  <c r="W227" i="11"/>
  <c r="Z227" i="11"/>
  <c r="BE226" i="11"/>
  <c r="AZ226" i="11"/>
  <c r="AW226" i="11"/>
  <c r="AO226" i="11"/>
  <c r="AR226" i="11"/>
  <c r="W226" i="11"/>
  <c r="X226" i="11"/>
  <c r="AZ225" i="11"/>
  <c r="AW225" i="11"/>
  <c r="AO225" i="11"/>
  <c r="AP225" i="11"/>
  <c r="BB225" i="11"/>
  <c r="W225" i="11"/>
  <c r="Z225" i="11"/>
  <c r="BE224" i="11"/>
  <c r="AZ224" i="11"/>
  <c r="AW224" i="11"/>
  <c r="AO224" i="11"/>
  <c r="W224" i="11"/>
  <c r="X224" i="11"/>
  <c r="BE223" i="11"/>
  <c r="AZ223" i="11"/>
  <c r="AW223" i="11"/>
  <c r="AO223" i="11"/>
  <c r="AY223" i="11"/>
  <c r="W223" i="11"/>
  <c r="Z223" i="11"/>
  <c r="AZ222" i="11"/>
  <c r="AW222" i="11"/>
  <c r="AO222" i="11"/>
  <c r="AR222" i="11"/>
  <c r="BA222" i="11"/>
  <c r="W222" i="11"/>
  <c r="Z222" i="11"/>
  <c r="BE221" i="11"/>
  <c r="AZ221" i="11"/>
  <c r="AW221" i="11"/>
  <c r="AO221" i="11"/>
  <c r="W221" i="11"/>
  <c r="Z221" i="11"/>
  <c r="BE220" i="11"/>
  <c r="AZ220" i="11"/>
  <c r="AW220" i="11"/>
  <c r="AO220" i="11"/>
  <c r="AY220" i="11"/>
  <c r="W220" i="11"/>
  <c r="Z220" i="11"/>
  <c r="AZ219" i="11"/>
  <c r="AW219" i="11"/>
  <c r="AO219" i="11"/>
  <c r="W219" i="11"/>
  <c r="Z219" i="11"/>
  <c r="BE218" i="11"/>
  <c r="AZ218" i="11"/>
  <c r="AW218" i="11"/>
  <c r="AO218" i="11"/>
  <c r="AP218" i="11"/>
  <c r="W218" i="11"/>
  <c r="Z218" i="11"/>
  <c r="BE217" i="11"/>
  <c r="AZ217" i="11"/>
  <c r="AW217" i="11"/>
  <c r="AO217" i="11"/>
  <c r="AR217" i="11"/>
  <c r="BA217" i="11"/>
  <c r="W217" i="11"/>
  <c r="Z217" i="11"/>
  <c r="BE216" i="11"/>
  <c r="AZ216" i="11"/>
  <c r="AW216" i="11"/>
  <c r="AO216" i="11"/>
  <c r="W216" i="11"/>
  <c r="X216" i="11"/>
  <c r="BE215" i="11"/>
  <c r="AZ215" i="11"/>
  <c r="AW215" i="11"/>
  <c r="AO215" i="11"/>
  <c r="W215" i="11"/>
  <c r="Z215" i="11"/>
  <c r="AW214" i="11"/>
  <c r="AO214" i="11"/>
  <c r="W214" i="11"/>
  <c r="Z214" i="11"/>
  <c r="BE213" i="11"/>
  <c r="AZ213" i="11"/>
  <c r="AW213" i="11"/>
  <c r="AO213" i="11"/>
  <c r="AP213" i="11"/>
  <c r="W213" i="11"/>
  <c r="Z213" i="11"/>
  <c r="BE212" i="11"/>
  <c r="AZ212" i="11"/>
  <c r="AW212" i="11"/>
  <c r="AO212" i="11"/>
  <c r="W212" i="11"/>
  <c r="Z212" i="11"/>
  <c r="BE211" i="11"/>
  <c r="AZ211" i="11"/>
  <c r="AW211" i="11"/>
  <c r="AO211" i="11"/>
  <c r="W211" i="11"/>
  <c r="Z211" i="11"/>
  <c r="BE210" i="11"/>
  <c r="AZ210" i="11"/>
  <c r="AW210" i="11"/>
  <c r="AO210" i="11"/>
  <c r="W210" i="11"/>
  <c r="Z210" i="11"/>
  <c r="AZ209" i="11"/>
  <c r="AW209" i="11"/>
  <c r="AO209" i="11"/>
  <c r="AP209" i="11"/>
  <c r="W209" i="11"/>
  <c r="Z209" i="11"/>
  <c r="BE208" i="11"/>
  <c r="AZ208" i="11"/>
  <c r="AW208" i="11"/>
  <c r="AO208" i="11"/>
  <c r="W208" i="11"/>
  <c r="X208" i="11"/>
  <c r="AZ207" i="11"/>
  <c r="AW207" i="11"/>
  <c r="AO207" i="11"/>
  <c r="W207" i="11"/>
  <c r="X207" i="11"/>
  <c r="AZ206" i="11"/>
  <c r="AW206" i="11"/>
  <c r="AO206" i="11"/>
  <c r="W206" i="11"/>
  <c r="X206" i="11"/>
  <c r="AZ205" i="11"/>
  <c r="AW205" i="11"/>
  <c r="AO205" i="11"/>
  <c r="AY205" i="11"/>
  <c r="W205" i="11"/>
  <c r="Z205" i="11"/>
  <c r="BE204" i="11"/>
  <c r="AZ204" i="11"/>
  <c r="AW204" i="11"/>
  <c r="AO204" i="11"/>
  <c r="AY204" i="11"/>
  <c r="W204" i="11"/>
  <c r="X204" i="11"/>
  <c r="AZ203" i="11"/>
  <c r="AW203" i="11"/>
  <c r="AO203" i="11"/>
  <c r="AP203" i="11"/>
  <c r="W203" i="11"/>
  <c r="Z203" i="11"/>
  <c r="BE202" i="11"/>
  <c r="AZ202" i="11"/>
  <c r="AW202" i="11"/>
  <c r="AO202" i="11"/>
  <c r="AR202" i="11"/>
  <c r="W202" i="11"/>
  <c r="X202" i="11"/>
  <c r="AZ201" i="11"/>
  <c r="AW201" i="11"/>
  <c r="AO201" i="11"/>
  <c r="AP201" i="11"/>
  <c r="W201" i="11"/>
  <c r="Z201" i="11"/>
  <c r="BE200" i="11"/>
  <c r="AZ200" i="11"/>
  <c r="AW200" i="11"/>
  <c r="AO200" i="11"/>
  <c r="AR200" i="11"/>
  <c r="BA200" i="11"/>
  <c r="W200" i="11"/>
  <c r="Z200" i="11"/>
  <c r="AZ199" i="11"/>
  <c r="AW199" i="11"/>
  <c r="AO199" i="11"/>
  <c r="AR199" i="11"/>
  <c r="BA199" i="11"/>
  <c r="W199" i="11"/>
  <c r="X199" i="11"/>
  <c r="AZ198" i="11"/>
  <c r="AW198" i="11"/>
  <c r="AO198" i="11"/>
  <c r="W198" i="11"/>
  <c r="X198" i="11"/>
  <c r="BE197" i="11"/>
  <c r="AZ197" i="11"/>
  <c r="AY197" i="11"/>
  <c r="AW197" i="11"/>
  <c r="AR197" i="11"/>
  <c r="BA197" i="11"/>
  <c r="AP197" i="11"/>
  <c r="W197" i="11"/>
  <c r="Z197" i="11"/>
  <c r="BE196" i="11"/>
  <c r="AZ196" i="11"/>
  <c r="AW196" i="11"/>
  <c r="AO196" i="11"/>
  <c r="AR196" i="11"/>
  <c r="BA196" i="11"/>
  <c r="W196" i="11"/>
  <c r="Z196" i="11"/>
  <c r="BE195" i="11"/>
  <c r="AZ195" i="11"/>
  <c r="AW195" i="11"/>
  <c r="AO195" i="11"/>
  <c r="W195" i="11"/>
  <c r="Z195" i="11"/>
  <c r="AZ194" i="11"/>
  <c r="AW194" i="11"/>
  <c r="AO194" i="11"/>
  <c r="AR194" i="11"/>
  <c r="W194" i="11"/>
  <c r="X194" i="11"/>
  <c r="BE193" i="11"/>
  <c r="AZ193" i="11"/>
  <c r="AW193" i="11"/>
  <c r="AO193" i="11"/>
  <c r="AR193" i="11"/>
  <c r="W193" i="11"/>
  <c r="X193" i="11"/>
  <c r="AZ192" i="11"/>
  <c r="AW192" i="11"/>
  <c r="AO192" i="11"/>
  <c r="W192" i="11"/>
  <c r="X192" i="11"/>
  <c r="BE191" i="11"/>
  <c r="AZ191" i="11"/>
  <c r="AW191" i="11"/>
  <c r="AO191" i="11"/>
  <c r="AR191" i="11"/>
  <c r="W191" i="11"/>
  <c r="BE190" i="11"/>
  <c r="AZ190" i="11"/>
  <c r="AW190" i="11"/>
  <c r="AO190" i="11"/>
  <c r="AR190" i="11"/>
  <c r="BA190" i="11"/>
  <c r="W190" i="11"/>
  <c r="Z190" i="11"/>
  <c r="AZ189" i="11"/>
  <c r="AW189" i="11"/>
  <c r="AO189" i="11"/>
  <c r="AR189" i="11"/>
  <c r="BA189" i="11"/>
  <c r="W189" i="11"/>
  <c r="X189" i="11"/>
  <c r="BE188" i="11"/>
  <c r="AZ188" i="11"/>
  <c r="AW188" i="11"/>
  <c r="AO188" i="11"/>
  <c r="AP188" i="11"/>
  <c r="W188" i="11"/>
  <c r="BE187" i="11"/>
  <c r="AZ187" i="11"/>
  <c r="AW187" i="11"/>
  <c r="AO187" i="11"/>
  <c r="AR187" i="11"/>
  <c r="BA187" i="11"/>
  <c r="W187" i="11"/>
  <c r="Z187" i="11"/>
  <c r="AZ186" i="11"/>
  <c r="AW186" i="11"/>
  <c r="AO186" i="11"/>
  <c r="AR186" i="11"/>
  <c r="BA186" i="11"/>
  <c r="W186" i="11"/>
  <c r="Z186" i="11"/>
  <c r="BE185" i="11"/>
  <c r="AZ185" i="11"/>
  <c r="AW185" i="11"/>
  <c r="AO185" i="11"/>
  <c r="AR185" i="11"/>
  <c r="BA185" i="11"/>
  <c r="W185" i="11"/>
  <c r="X185" i="11"/>
  <c r="BE184" i="11"/>
  <c r="AZ184" i="11"/>
  <c r="AW184" i="11"/>
  <c r="AO184" i="11"/>
  <c r="AP184" i="11"/>
  <c r="W184" i="11"/>
  <c r="BE183" i="11"/>
  <c r="AZ183" i="11"/>
  <c r="AW183" i="11"/>
  <c r="AO183" i="11"/>
  <c r="AR183" i="11"/>
  <c r="BA183" i="11"/>
  <c r="W183" i="11"/>
  <c r="Z183" i="11"/>
  <c r="BE182" i="11"/>
  <c r="AZ182" i="11"/>
  <c r="AW182" i="11"/>
  <c r="AO182" i="11"/>
  <c r="W182" i="11"/>
  <c r="X182" i="11"/>
  <c r="AZ181" i="11"/>
  <c r="AW181" i="11"/>
  <c r="AO181" i="11"/>
  <c r="AP181" i="11"/>
  <c r="W181" i="11"/>
  <c r="AZ180" i="11"/>
  <c r="AW180" i="11"/>
  <c r="AO180" i="11"/>
  <c r="AR180" i="11"/>
  <c r="W180" i="11"/>
  <c r="BE179" i="11"/>
  <c r="AZ179" i="11"/>
  <c r="AW179" i="11"/>
  <c r="AP179" i="11"/>
  <c r="AO179" i="11"/>
  <c r="AR179" i="11"/>
  <c r="BA179" i="11"/>
  <c r="W179" i="11"/>
  <c r="Z179" i="11"/>
  <c r="BE178" i="11"/>
  <c r="AZ178" i="11"/>
  <c r="AW178" i="11"/>
  <c r="AO178" i="11"/>
  <c r="AY178" i="11"/>
  <c r="W178" i="11"/>
  <c r="Z178" i="11"/>
  <c r="BE177" i="11"/>
  <c r="AZ177" i="11"/>
  <c r="AW177" i="11"/>
  <c r="AO177" i="11"/>
  <c r="AR177" i="11"/>
  <c r="W177" i="11"/>
  <c r="X177" i="11"/>
  <c r="BE176" i="11"/>
  <c r="AZ176" i="11"/>
  <c r="AW176" i="11"/>
  <c r="AO176" i="11"/>
  <c r="AY176" i="11"/>
  <c r="W176" i="11"/>
  <c r="Z176" i="11"/>
  <c r="BE175" i="11"/>
  <c r="AZ175" i="11"/>
  <c r="AW175" i="11"/>
  <c r="AO175" i="11"/>
  <c r="AR175" i="11"/>
  <c r="W175" i="11"/>
  <c r="X175" i="11"/>
  <c r="BE174" i="11"/>
  <c r="AZ174" i="11"/>
  <c r="AW174" i="11"/>
  <c r="AO174" i="11"/>
  <c r="AP174" i="11"/>
  <c r="BB174" i="11"/>
  <c r="W174" i="11"/>
  <c r="BE173" i="11"/>
  <c r="AZ173" i="11"/>
  <c r="AW173" i="11"/>
  <c r="AO173" i="11"/>
  <c r="AR173" i="11"/>
  <c r="W173" i="11"/>
  <c r="Z173" i="11"/>
  <c r="AZ172" i="11"/>
  <c r="AW172" i="11"/>
  <c r="AO172" i="11"/>
  <c r="AR172" i="11"/>
  <c r="W172" i="11"/>
  <c r="Z172" i="11"/>
  <c r="BE171" i="11"/>
  <c r="AZ171" i="11"/>
  <c r="AW171" i="11"/>
  <c r="AO171" i="11"/>
  <c r="W171" i="11"/>
  <c r="Z171" i="11"/>
  <c r="BE170" i="11"/>
  <c r="AZ170" i="11"/>
  <c r="AW170" i="11"/>
  <c r="AO170" i="11"/>
  <c r="AP170" i="11"/>
  <c r="W170" i="11"/>
  <c r="AZ169" i="11"/>
  <c r="AW169" i="11"/>
  <c r="AO169" i="11"/>
  <c r="AY169" i="11"/>
  <c r="W169" i="11"/>
  <c r="Z169" i="11"/>
  <c r="BE168" i="11"/>
  <c r="AZ168" i="11"/>
  <c r="AW168" i="11"/>
  <c r="AO168" i="11"/>
  <c r="W168" i="11"/>
  <c r="Z168" i="11"/>
  <c r="BE167" i="11"/>
  <c r="AZ167" i="11"/>
  <c r="AW167" i="11"/>
  <c r="AO167" i="11"/>
  <c r="AY167" i="11"/>
  <c r="W167" i="11"/>
  <c r="AZ166" i="11"/>
  <c r="AW166" i="11"/>
  <c r="AO166" i="11"/>
  <c r="AP166" i="11"/>
  <c r="W166" i="11"/>
  <c r="BE165" i="11"/>
  <c r="AZ165" i="11"/>
  <c r="AW165" i="11"/>
  <c r="AO165" i="11"/>
  <c r="W165" i="11"/>
  <c r="X165" i="11"/>
  <c r="AZ164" i="11"/>
  <c r="AW164" i="11"/>
  <c r="AO164" i="11"/>
  <c r="W164" i="11"/>
  <c r="Z164" i="11"/>
  <c r="BE163" i="11"/>
  <c r="AZ163" i="11"/>
  <c r="AW163" i="11"/>
  <c r="AO163" i="11"/>
  <c r="AR163" i="11"/>
  <c r="W163" i="11"/>
  <c r="Z163" i="11"/>
  <c r="BE162" i="11"/>
  <c r="AZ162" i="11"/>
  <c r="AW162" i="11"/>
  <c r="AO162" i="11"/>
  <c r="AP162" i="11"/>
  <c r="W162" i="11"/>
  <c r="AZ161" i="11"/>
  <c r="AW161" i="11"/>
  <c r="AO161" i="11"/>
  <c r="W161" i="11"/>
  <c r="BE160" i="11"/>
  <c r="AZ160" i="11"/>
  <c r="AW160" i="11"/>
  <c r="AO160" i="11"/>
  <c r="AR160" i="11"/>
  <c r="BA160" i="11"/>
  <c r="W160" i="11"/>
  <c r="Z160" i="11"/>
  <c r="BE159" i="11"/>
  <c r="AZ159" i="11"/>
  <c r="AW159" i="11"/>
  <c r="AO159" i="11"/>
  <c r="W159" i="11"/>
  <c r="Z159" i="11"/>
  <c r="AZ158" i="11"/>
  <c r="AW158" i="11"/>
  <c r="AO158" i="11"/>
  <c r="W158" i="11"/>
  <c r="BE157" i="11"/>
  <c r="AZ157" i="11"/>
  <c r="AW157" i="11"/>
  <c r="AO157" i="11"/>
  <c r="W157" i="11"/>
  <c r="Z157" i="11"/>
  <c r="BE156" i="11"/>
  <c r="AZ156" i="11"/>
  <c r="AW156" i="11"/>
  <c r="AO156" i="11"/>
  <c r="AR156" i="11"/>
  <c r="W156" i="11"/>
  <c r="X156" i="11"/>
  <c r="AZ155" i="11"/>
  <c r="AW155" i="11"/>
  <c r="AO155" i="11"/>
  <c r="AP155" i="11"/>
  <c r="BB155" i="11"/>
  <c r="W155" i="11"/>
  <c r="BE154" i="11"/>
  <c r="AZ154" i="11"/>
  <c r="AW154" i="11"/>
  <c r="AO154" i="11"/>
  <c r="AR154" i="11"/>
  <c r="W154" i="11"/>
  <c r="Z154" i="11"/>
  <c r="AZ153" i="11"/>
  <c r="AW153" i="11"/>
  <c r="AO153" i="11"/>
  <c r="AR153" i="11"/>
  <c r="W153" i="11"/>
  <c r="Z153" i="11"/>
  <c r="AZ152" i="11"/>
  <c r="AW152" i="11"/>
  <c r="AO152" i="11"/>
  <c r="AR152" i="11"/>
  <c r="W152" i="11"/>
  <c r="Z152" i="11"/>
  <c r="BE151" i="11"/>
  <c r="AZ151" i="11"/>
  <c r="AW151" i="11"/>
  <c r="AO151" i="11"/>
  <c r="AR151" i="11"/>
  <c r="W151" i="11"/>
  <c r="Z151" i="11"/>
  <c r="BE150" i="11"/>
  <c r="AZ150" i="11"/>
  <c r="AW150" i="11"/>
  <c r="AO150" i="11"/>
  <c r="W150" i="11"/>
  <c r="Z150" i="11"/>
  <c r="BE149" i="11"/>
  <c r="AZ149" i="11"/>
  <c r="AW149" i="11"/>
  <c r="AO149" i="11"/>
  <c r="W149" i="11"/>
  <c r="X149" i="11"/>
  <c r="BE148" i="11"/>
  <c r="AZ148" i="11"/>
  <c r="AW148" i="11"/>
  <c r="AO148" i="11"/>
  <c r="W148" i="11"/>
  <c r="X148" i="11"/>
  <c r="BE147" i="11"/>
  <c r="AZ147" i="11"/>
  <c r="AW147" i="11"/>
  <c r="AO147" i="11"/>
  <c r="AR147" i="11"/>
  <c r="BA147" i="11"/>
  <c r="W147" i="11"/>
  <c r="X147" i="11"/>
  <c r="BE146" i="11"/>
  <c r="AZ146" i="11"/>
  <c r="AW146" i="11"/>
  <c r="AO146" i="11"/>
  <c r="AP146" i="11"/>
  <c r="W146" i="11"/>
  <c r="X146" i="11"/>
  <c r="BE145" i="11"/>
  <c r="AZ145" i="11"/>
  <c r="AW145" i="11"/>
  <c r="AO145" i="11"/>
  <c r="AY145" i="11"/>
  <c r="W145" i="11"/>
  <c r="Z145" i="11"/>
  <c r="BE144" i="11"/>
  <c r="AZ144" i="11"/>
  <c r="AW144" i="11"/>
  <c r="AO144" i="11"/>
  <c r="W144" i="11"/>
  <c r="X144" i="11"/>
  <c r="BE143" i="11"/>
  <c r="AZ143" i="11"/>
  <c r="AW143" i="11"/>
  <c r="AO143" i="11"/>
  <c r="AP143" i="11"/>
  <c r="W143" i="11"/>
  <c r="Z143" i="11"/>
  <c r="BE142" i="11"/>
  <c r="AZ142" i="11"/>
  <c r="AW142" i="11"/>
  <c r="AO142" i="11"/>
  <c r="AR142" i="11"/>
  <c r="BA142" i="11"/>
  <c r="W142" i="11"/>
  <c r="Z142" i="11"/>
  <c r="BE141" i="11"/>
  <c r="AZ141" i="11"/>
  <c r="AW141" i="11"/>
  <c r="AO141" i="11"/>
  <c r="AP141" i="11"/>
  <c r="BB141" i="11"/>
  <c r="W141" i="11"/>
  <c r="X141" i="11"/>
  <c r="BE140" i="11"/>
  <c r="AW140" i="11"/>
  <c r="AO140" i="11"/>
  <c r="W140" i="11"/>
  <c r="Z140" i="11"/>
  <c r="BE139" i="11"/>
  <c r="AZ139" i="11"/>
  <c r="AW139" i="11"/>
  <c r="AO139" i="11"/>
  <c r="AR139" i="11"/>
  <c r="BA139" i="11"/>
  <c r="W139" i="11"/>
  <c r="X139" i="11"/>
  <c r="BE138" i="11"/>
  <c r="AZ138" i="11"/>
  <c r="AW138" i="11"/>
  <c r="AO138" i="11"/>
  <c r="AR138" i="11"/>
  <c r="W138" i="11"/>
  <c r="X138" i="11"/>
  <c r="BE137" i="11"/>
  <c r="AZ137" i="11"/>
  <c r="AW137" i="11"/>
  <c r="AO137" i="11"/>
  <c r="W137" i="11"/>
  <c r="Z137" i="11"/>
  <c r="BE136" i="11"/>
  <c r="AZ136" i="11"/>
  <c r="AW136" i="11"/>
  <c r="AO136" i="11"/>
  <c r="AR136" i="11"/>
  <c r="BA136" i="11"/>
  <c r="W136" i="11"/>
  <c r="Z136" i="11"/>
  <c r="BE135" i="11"/>
  <c r="AZ135" i="11"/>
  <c r="AW135" i="11"/>
  <c r="AO135" i="11"/>
  <c r="AP135" i="11"/>
  <c r="W135" i="11"/>
  <c r="X135" i="11"/>
  <c r="BE134" i="11"/>
  <c r="AZ134" i="11"/>
  <c r="AW134" i="11"/>
  <c r="AO134" i="11"/>
  <c r="AR134" i="11"/>
  <c r="W134" i="11"/>
  <c r="X134" i="11"/>
  <c r="BE133" i="11"/>
  <c r="AW133" i="11"/>
  <c r="AO133" i="11"/>
  <c r="AS133" i="11"/>
  <c r="AZ133" i="11"/>
  <c r="W133" i="11"/>
  <c r="Z133" i="11"/>
  <c r="BE132" i="11"/>
  <c r="AZ132" i="11"/>
  <c r="AW132" i="11"/>
  <c r="AO132" i="11"/>
  <c r="W132" i="11"/>
  <c r="Z132" i="11"/>
  <c r="AZ131" i="11"/>
  <c r="AW131" i="11"/>
  <c r="AO131" i="11"/>
  <c r="AR131" i="11"/>
  <c r="W131" i="11"/>
  <c r="X131" i="11"/>
  <c r="BE130" i="11"/>
  <c r="AZ130" i="11"/>
  <c r="AW130" i="11"/>
  <c r="AO130" i="11"/>
  <c r="AR130" i="11"/>
  <c r="W130" i="11"/>
  <c r="Z130" i="11"/>
  <c r="BE129" i="11"/>
  <c r="AZ129" i="11"/>
  <c r="AW129" i="11"/>
  <c r="AO129" i="11"/>
  <c r="AR129" i="11"/>
  <c r="BA129" i="11"/>
  <c r="W129" i="11"/>
  <c r="Z129" i="11"/>
  <c r="BE128" i="11"/>
  <c r="AZ128" i="11"/>
  <c r="AW128" i="11"/>
  <c r="AO128" i="11"/>
  <c r="AP128" i="11"/>
  <c r="W128" i="11"/>
  <c r="X128" i="11"/>
  <c r="AZ127" i="11"/>
  <c r="AW127" i="11"/>
  <c r="AO127" i="11"/>
  <c r="W127" i="11"/>
  <c r="X127" i="11"/>
  <c r="BE126" i="11"/>
  <c r="AZ126" i="11"/>
  <c r="AW126" i="11"/>
  <c r="AO126" i="11"/>
  <c r="AP126" i="11"/>
  <c r="W126" i="11"/>
  <c r="Z126" i="11"/>
  <c r="BE125" i="11"/>
  <c r="AZ125" i="11"/>
  <c r="AW125" i="11"/>
  <c r="AO125" i="11"/>
  <c r="AR125" i="11"/>
  <c r="BA125" i="11"/>
  <c r="W125" i="11"/>
  <c r="X125" i="11"/>
  <c r="BE124" i="11"/>
  <c r="AZ124" i="11"/>
  <c r="AW124" i="11"/>
  <c r="AO124" i="11"/>
  <c r="AR124" i="11"/>
  <c r="W124" i="11"/>
  <c r="Z124" i="11"/>
  <c r="BE123" i="11"/>
  <c r="AZ123" i="11"/>
  <c r="AW123" i="11"/>
  <c r="AO123" i="11"/>
  <c r="AY123" i="11"/>
  <c r="W123" i="11"/>
  <c r="Z123" i="11"/>
  <c r="AZ122" i="11"/>
  <c r="AW122" i="11"/>
  <c r="AO122" i="11"/>
  <c r="AR122" i="11"/>
  <c r="BA122" i="11"/>
  <c r="W122" i="11"/>
  <c r="X122" i="11"/>
  <c r="BE121" i="11"/>
  <c r="AZ121" i="11"/>
  <c r="AW121" i="11"/>
  <c r="AO121" i="11"/>
  <c r="AY121" i="11"/>
  <c r="W121" i="11"/>
  <c r="Z121" i="11"/>
  <c r="BE120" i="11"/>
  <c r="AZ120" i="11"/>
  <c r="AW120" i="11"/>
  <c r="AO120" i="11"/>
  <c r="AR120" i="11"/>
  <c r="BA120" i="11"/>
  <c r="W120" i="11"/>
  <c r="Z120" i="11"/>
  <c r="AZ119" i="11"/>
  <c r="AW119" i="11"/>
  <c r="AO119" i="11"/>
  <c r="AY119" i="11"/>
  <c r="W119" i="11"/>
  <c r="Z119" i="11"/>
  <c r="BE118" i="11"/>
  <c r="AZ118" i="11"/>
  <c r="AW118" i="11"/>
  <c r="AO118" i="11"/>
  <c r="AR118" i="11"/>
  <c r="W118" i="11"/>
  <c r="Z118" i="11"/>
  <c r="BE117" i="11"/>
  <c r="AZ117" i="11"/>
  <c r="AW117" i="11"/>
  <c r="AO117" i="11"/>
  <c r="AR117" i="11"/>
  <c r="W117" i="11"/>
  <c r="Z117" i="11"/>
  <c r="AZ116" i="11"/>
  <c r="AW116" i="11"/>
  <c r="AO116" i="11"/>
  <c r="AR116" i="11"/>
  <c r="W116" i="11"/>
  <c r="Z116" i="11"/>
  <c r="BE115" i="11"/>
  <c r="AZ115" i="11"/>
  <c r="AW115" i="11"/>
  <c r="AO115" i="11"/>
  <c r="AR115" i="11"/>
  <c r="BA115" i="11"/>
  <c r="W115" i="11"/>
  <c r="Z115" i="11"/>
  <c r="BE114" i="11"/>
  <c r="AZ114" i="11"/>
  <c r="AW114" i="11"/>
  <c r="AO114" i="11"/>
  <c r="AR114" i="11"/>
  <c r="W114" i="11"/>
  <c r="X114" i="11"/>
  <c r="BE113" i="11"/>
  <c r="AW113" i="11"/>
  <c r="AO113" i="11"/>
  <c r="AS113" i="11"/>
  <c r="AZ113" i="11"/>
  <c r="W113" i="11"/>
  <c r="Z113" i="11"/>
  <c r="BE112" i="11"/>
  <c r="AZ112" i="11"/>
  <c r="AW112" i="11"/>
  <c r="AO112" i="11"/>
  <c r="W112" i="11"/>
  <c r="X112" i="11"/>
  <c r="AZ111" i="11"/>
  <c r="AW111" i="11"/>
  <c r="AO111" i="11"/>
  <c r="W111" i="11"/>
  <c r="Z111" i="11"/>
  <c r="AZ110" i="11"/>
  <c r="AW110" i="11"/>
  <c r="AO110" i="11"/>
  <c r="AR110" i="11"/>
  <c r="W110" i="11"/>
  <c r="Z110" i="11"/>
  <c r="AW109" i="11"/>
  <c r="AO109" i="11"/>
  <c r="AR109" i="11"/>
  <c r="W109" i="11"/>
  <c r="X109" i="11"/>
  <c r="BE108" i="11"/>
  <c r="AZ108" i="11"/>
  <c r="AW108" i="11"/>
  <c r="AO108" i="11"/>
  <c r="AY108" i="11"/>
  <c r="W108" i="11"/>
  <c r="Z108" i="11"/>
  <c r="BE107" i="11"/>
  <c r="AZ107" i="11"/>
  <c r="AW107" i="11"/>
  <c r="AO107" i="11"/>
  <c r="W107" i="11"/>
  <c r="Z107" i="11"/>
  <c r="BE106" i="11"/>
  <c r="AZ106" i="11"/>
  <c r="AW106" i="11"/>
  <c r="AO106" i="11"/>
  <c r="AY106" i="11"/>
  <c r="W106" i="11"/>
  <c r="Z106" i="11"/>
  <c r="BE105" i="11"/>
  <c r="AZ105" i="11"/>
  <c r="AW105" i="11"/>
  <c r="AO105" i="11"/>
  <c r="AR105" i="11"/>
  <c r="BA105" i="11"/>
  <c r="W105" i="11"/>
  <c r="Z105" i="11"/>
  <c r="AW104" i="11"/>
  <c r="AO104" i="11"/>
  <c r="AS104" i="11"/>
  <c r="AZ104" i="11"/>
  <c r="W104" i="11"/>
  <c r="Z104" i="11"/>
  <c r="AZ103" i="11"/>
  <c r="AW103" i="11"/>
  <c r="AO103" i="11"/>
  <c r="AR103" i="11"/>
  <c r="BA103" i="11"/>
  <c r="W103" i="11"/>
  <c r="X103" i="11"/>
  <c r="BE102" i="11"/>
  <c r="AZ102" i="11"/>
  <c r="AW102" i="11"/>
  <c r="AO102" i="11"/>
  <c r="AR102" i="11"/>
  <c r="W102" i="11"/>
  <c r="X102" i="11"/>
  <c r="BE101" i="11"/>
  <c r="AZ101" i="11"/>
  <c r="AW101" i="11"/>
  <c r="AO101" i="11"/>
  <c r="AR101" i="11"/>
  <c r="W101" i="11"/>
  <c r="Z101" i="11"/>
  <c r="AZ100" i="11"/>
  <c r="AW100" i="11"/>
  <c r="AO100" i="11"/>
  <c r="AY100" i="11"/>
  <c r="W100" i="11"/>
  <c r="Z100" i="11"/>
  <c r="BE99" i="11"/>
  <c r="AZ99" i="11"/>
  <c r="AW99" i="11"/>
  <c r="AO99" i="11"/>
  <c r="W99" i="11"/>
  <c r="Z99" i="11"/>
  <c r="BE98" i="11"/>
  <c r="AZ98" i="11"/>
  <c r="AW98" i="11"/>
  <c r="AO98" i="11"/>
  <c r="AR98" i="11"/>
  <c r="W98" i="11"/>
  <c r="Z98" i="11"/>
  <c r="BE97" i="11"/>
  <c r="AZ97" i="11"/>
  <c r="AW97" i="11"/>
  <c r="AO97" i="11"/>
  <c r="AP97" i="11"/>
  <c r="W97" i="11"/>
  <c r="X97" i="11"/>
  <c r="AZ96" i="11"/>
  <c r="AW96" i="11"/>
  <c r="AO96" i="11"/>
  <c r="W96" i="11"/>
  <c r="X96" i="11"/>
  <c r="AZ95" i="11"/>
  <c r="AW95" i="11"/>
  <c r="AO95" i="11"/>
  <c r="AY95" i="11"/>
  <c r="W95" i="11"/>
  <c r="Z95" i="11"/>
  <c r="AZ94" i="11"/>
  <c r="AW94" i="11"/>
  <c r="AO94" i="11"/>
  <c r="AY94" i="11"/>
  <c r="W94" i="11"/>
  <c r="Z94" i="11"/>
  <c r="BE93" i="11"/>
  <c r="AZ93" i="11"/>
  <c r="AW93" i="11"/>
  <c r="AO93" i="11"/>
  <c r="AY93" i="11"/>
  <c r="W93" i="11"/>
  <c r="Z93" i="11"/>
  <c r="BE92" i="11"/>
  <c r="AZ92" i="11"/>
  <c r="AW92" i="11"/>
  <c r="AO92" i="11"/>
  <c r="AR92" i="11"/>
  <c r="BA92" i="11"/>
  <c r="W92" i="11"/>
  <c r="X92" i="11"/>
  <c r="BE91" i="11"/>
  <c r="AZ91" i="11"/>
  <c r="AW91" i="11"/>
  <c r="AO91" i="11"/>
  <c r="AR91" i="11"/>
  <c r="W91" i="11"/>
  <c r="X91" i="11"/>
  <c r="AZ90" i="11"/>
  <c r="AW90" i="11"/>
  <c r="AO90" i="11"/>
  <c r="AR90" i="11"/>
  <c r="W90" i="11"/>
  <c r="Z90" i="11"/>
  <c r="AZ89" i="11"/>
  <c r="AW89" i="11"/>
  <c r="AO89" i="11"/>
  <c r="AY89" i="11"/>
  <c r="W89" i="11"/>
  <c r="Z89" i="11"/>
  <c r="BE88" i="11"/>
  <c r="AZ88" i="11"/>
  <c r="AW88" i="11"/>
  <c r="AO88" i="11"/>
  <c r="AR88" i="11"/>
  <c r="BA88" i="11"/>
  <c r="W88" i="11"/>
  <c r="Z88" i="11"/>
  <c r="AZ87" i="11"/>
  <c r="AW87" i="11"/>
  <c r="AO87" i="11"/>
  <c r="AR87" i="11"/>
  <c r="BA87" i="11"/>
  <c r="W87" i="11"/>
  <c r="Z87" i="11"/>
  <c r="AZ86" i="11"/>
  <c r="AW86" i="11"/>
  <c r="AP86" i="11"/>
  <c r="BB86" i="11"/>
  <c r="BC86" i="11"/>
  <c r="AO86" i="11"/>
  <c r="AR86" i="11"/>
  <c r="BA86" i="11"/>
  <c r="W86" i="11"/>
  <c r="Z86" i="11"/>
  <c r="BE85" i="11"/>
  <c r="AZ85" i="11"/>
  <c r="AW85" i="11"/>
  <c r="AO85" i="11"/>
  <c r="AR85" i="11"/>
  <c r="BA85" i="11"/>
  <c r="W85" i="11"/>
  <c r="X85" i="11"/>
  <c r="AZ84" i="11"/>
  <c r="AW84" i="11"/>
  <c r="AO84" i="11"/>
  <c r="W84" i="11"/>
  <c r="Z84" i="11"/>
  <c r="BE83" i="11"/>
  <c r="AZ83" i="11"/>
  <c r="AW83" i="11"/>
  <c r="AO83" i="11"/>
  <c r="AR83" i="11"/>
  <c r="W83" i="11"/>
  <c r="Z83" i="11"/>
  <c r="AZ82" i="11"/>
  <c r="AW82" i="11"/>
  <c r="AO82" i="11"/>
  <c r="AR82" i="11"/>
  <c r="W82" i="11"/>
  <c r="Z82" i="11"/>
  <c r="BE81" i="11"/>
  <c r="AZ81" i="11"/>
  <c r="AW81" i="11"/>
  <c r="AO81" i="11"/>
  <c r="AR81" i="11"/>
  <c r="BA81" i="11"/>
  <c r="W81" i="11"/>
  <c r="X81" i="11"/>
  <c r="AZ80" i="11"/>
  <c r="AW80" i="11"/>
  <c r="AO80" i="11"/>
  <c r="AR80" i="11"/>
  <c r="BA80" i="11"/>
  <c r="W80" i="11"/>
  <c r="Z80" i="11"/>
  <c r="AZ79" i="11"/>
  <c r="AW79" i="11"/>
  <c r="AO79" i="11"/>
  <c r="AR79" i="11"/>
  <c r="BA79" i="11"/>
  <c r="W79" i="11"/>
  <c r="X79" i="11"/>
  <c r="AZ78" i="11"/>
  <c r="AW78" i="11"/>
  <c r="AO78" i="11"/>
  <c r="W78" i="11"/>
  <c r="Z78" i="11"/>
  <c r="BE77" i="11"/>
  <c r="AZ77" i="11"/>
  <c r="AW77" i="11"/>
  <c r="AO77" i="11"/>
  <c r="AR77" i="11"/>
  <c r="W77" i="11"/>
  <c r="Z77" i="11"/>
  <c r="BE76" i="11"/>
  <c r="AZ76" i="11"/>
  <c r="AW76" i="11"/>
  <c r="AO76" i="11"/>
  <c r="AY76" i="11"/>
  <c r="W76" i="11"/>
  <c r="X76" i="11"/>
  <c r="BE75" i="11"/>
  <c r="AZ75" i="11"/>
  <c r="AW75" i="11"/>
  <c r="AO75" i="11"/>
  <c r="AP75" i="11"/>
  <c r="W75" i="11"/>
  <c r="Z75" i="11"/>
  <c r="BE74" i="11"/>
  <c r="AZ74" i="11"/>
  <c r="AW74" i="11"/>
  <c r="AP74" i="11"/>
  <c r="BB74" i="11"/>
  <c r="BC74" i="11"/>
  <c r="AO74" i="11"/>
  <c r="AR74" i="11"/>
  <c r="BA74" i="11"/>
  <c r="W74" i="11"/>
  <c r="Z74" i="11"/>
  <c r="AZ73" i="11"/>
  <c r="AW73" i="11"/>
  <c r="AO73" i="11"/>
  <c r="AR73" i="11"/>
  <c r="BA73" i="11"/>
  <c r="W73" i="11"/>
  <c r="Z73" i="11"/>
  <c r="BE72" i="11"/>
  <c r="AZ72" i="11"/>
  <c r="AW72" i="11"/>
  <c r="AO72" i="11"/>
  <c r="AR72" i="11"/>
  <c r="BA72" i="11"/>
  <c r="W72" i="11"/>
  <c r="X72" i="11"/>
  <c r="AZ71" i="11"/>
  <c r="AW71" i="11"/>
  <c r="AO71" i="11"/>
  <c r="AR71" i="11"/>
  <c r="BA71" i="11"/>
  <c r="W71" i="11"/>
  <c r="Z71" i="11"/>
  <c r="BE70" i="11"/>
  <c r="AZ70" i="11"/>
  <c r="AW70" i="11"/>
  <c r="AO70" i="11"/>
  <c r="AR70" i="11"/>
  <c r="W70" i="11"/>
  <c r="Z70" i="11"/>
  <c r="BE69" i="11"/>
  <c r="AZ69" i="11"/>
  <c r="AW69" i="11"/>
  <c r="AO69" i="11"/>
  <c r="AY69" i="11"/>
  <c r="W69" i="11"/>
  <c r="Z69" i="11"/>
  <c r="AW68" i="11"/>
  <c r="AO68" i="11"/>
  <c r="W68" i="11"/>
  <c r="X68" i="11"/>
  <c r="AZ67" i="11"/>
  <c r="AW67" i="11"/>
  <c r="AO67" i="11"/>
  <c r="AP67" i="11"/>
  <c r="W67" i="11"/>
  <c r="Z67" i="11"/>
  <c r="BE66" i="11"/>
  <c r="AZ66" i="11"/>
  <c r="AW66" i="11"/>
  <c r="AO66" i="11"/>
  <c r="AR66" i="11"/>
  <c r="BA66" i="11"/>
  <c r="W66" i="11"/>
  <c r="Z66" i="11"/>
  <c r="AZ65" i="11"/>
  <c r="AW65" i="11"/>
  <c r="AO65" i="11"/>
  <c r="AR65" i="11"/>
  <c r="BA65" i="11"/>
  <c r="W65" i="11"/>
  <c r="Z65" i="11"/>
  <c r="AZ64" i="11"/>
  <c r="AW64" i="11"/>
  <c r="AO64" i="11"/>
  <c r="AR64" i="11"/>
  <c r="BA64" i="11"/>
  <c r="W64" i="11"/>
  <c r="Z64" i="11"/>
  <c r="BE63" i="11"/>
  <c r="AZ63" i="11"/>
  <c r="AW63" i="11"/>
  <c r="AR63" i="11"/>
  <c r="BA63" i="11"/>
  <c r="AO63" i="11"/>
  <c r="W63" i="11"/>
  <c r="Z63" i="11"/>
  <c r="BE62" i="11"/>
  <c r="AZ62" i="11"/>
  <c r="AW62" i="11"/>
  <c r="AO62" i="11"/>
  <c r="AR62" i="11"/>
  <c r="W62" i="11"/>
  <c r="X62" i="11"/>
  <c r="BE61" i="11"/>
  <c r="AZ61" i="11"/>
  <c r="AW61" i="11"/>
  <c r="AO61" i="11"/>
  <c r="AP61" i="11"/>
  <c r="W61" i="11"/>
  <c r="Z61" i="11"/>
  <c r="BE60" i="11"/>
  <c r="AZ60" i="11"/>
  <c r="AW60" i="11"/>
  <c r="AO60" i="11"/>
  <c r="AR60" i="11"/>
  <c r="BA60" i="11"/>
  <c r="W60" i="11"/>
  <c r="X60" i="11"/>
  <c r="AZ59" i="11"/>
  <c r="AW59" i="11"/>
  <c r="AO59" i="11"/>
  <c r="AR59" i="11"/>
  <c r="BA59" i="11"/>
  <c r="W59" i="11"/>
  <c r="X59" i="11"/>
  <c r="AZ58" i="11"/>
  <c r="AW58" i="11"/>
  <c r="AO58" i="11"/>
  <c r="AR58" i="11"/>
  <c r="BA58" i="11"/>
  <c r="W58" i="11"/>
  <c r="X58" i="11"/>
  <c r="BE57" i="11"/>
  <c r="AZ57" i="11"/>
  <c r="AW57" i="11"/>
  <c r="AO57" i="11"/>
  <c r="AP57" i="11"/>
  <c r="W57" i="11"/>
  <c r="Z57" i="11"/>
  <c r="BE56" i="11"/>
  <c r="AZ56" i="11"/>
  <c r="AW56" i="11"/>
  <c r="AO56" i="11"/>
  <c r="AR56" i="11"/>
  <c r="BA56" i="11"/>
  <c r="W56" i="11"/>
  <c r="X56" i="11"/>
  <c r="BE55" i="11"/>
  <c r="AZ55" i="11"/>
  <c r="AW55" i="11"/>
  <c r="AO55" i="11"/>
  <c r="AR55" i="11"/>
  <c r="W55" i="11"/>
  <c r="Z55" i="11"/>
  <c r="BE54" i="11"/>
  <c r="AW54" i="11"/>
  <c r="AO54" i="11"/>
  <c r="AR54" i="11"/>
  <c r="W54" i="11"/>
  <c r="X54" i="11"/>
  <c r="AZ53" i="11"/>
  <c r="AW53" i="11"/>
  <c r="AO53" i="11"/>
  <c r="AR53" i="11"/>
  <c r="BA53" i="11"/>
  <c r="W53" i="11"/>
  <c r="X53" i="11"/>
  <c r="AZ52" i="11"/>
  <c r="AW52" i="11"/>
  <c r="AO52" i="11"/>
  <c r="W52" i="11"/>
  <c r="Z52" i="11"/>
  <c r="BE51" i="11"/>
  <c r="AZ51" i="11"/>
  <c r="AW51" i="11"/>
  <c r="AO51" i="11"/>
  <c r="AR51" i="11"/>
  <c r="W51" i="11"/>
  <c r="Z51" i="11"/>
  <c r="BE50" i="11"/>
  <c r="AZ50" i="11"/>
  <c r="AW50" i="11"/>
  <c r="AO50" i="11"/>
  <c r="AR50" i="11"/>
  <c r="BA50" i="11"/>
  <c r="W50" i="11"/>
  <c r="Z50" i="11"/>
  <c r="AZ49" i="11"/>
  <c r="AW49" i="11"/>
  <c r="AO49" i="11"/>
  <c r="AR49" i="11"/>
  <c r="BA49" i="11"/>
  <c r="W49" i="11"/>
  <c r="Z49" i="11"/>
  <c r="BE48" i="11"/>
  <c r="AZ48" i="11"/>
  <c r="AW48" i="11"/>
  <c r="AO48" i="11"/>
  <c r="W48" i="11"/>
  <c r="X48" i="11"/>
  <c r="BE47" i="11"/>
  <c r="AZ47" i="11"/>
  <c r="AW47" i="11"/>
  <c r="AO47" i="11"/>
  <c r="AR47" i="11"/>
  <c r="W47" i="11"/>
  <c r="BE46" i="11"/>
  <c r="AZ46" i="11"/>
  <c r="AW46" i="11"/>
  <c r="AO46" i="11"/>
  <c r="AR46" i="11"/>
  <c r="BA46" i="11"/>
  <c r="W46" i="11"/>
  <c r="X46" i="11"/>
  <c r="AZ45" i="11"/>
  <c r="AW45" i="11"/>
  <c r="AO45" i="11"/>
  <c r="W45" i="11"/>
  <c r="Z45" i="11"/>
  <c r="BE44" i="11"/>
  <c r="AZ44" i="11"/>
  <c r="AW44" i="11"/>
  <c r="AO44" i="11"/>
  <c r="AR44" i="11"/>
  <c r="W44" i="11"/>
  <c r="BE43" i="11"/>
  <c r="AZ43" i="11"/>
  <c r="AW43" i="11"/>
  <c r="AO43" i="11"/>
  <c r="AR43" i="11"/>
  <c r="BA43" i="11"/>
  <c r="W43" i="11"/>
  <c r="Z43" i="11"/>
  <c r="AZ42" i="11"/>
  <c r="AW42" i="11"/>
  <c r="AO42" i="11"/>
  <c r="AR42" i="11"/>
  <c r="BA42" i="11"/>
  <c r="W42" i="11"/>
  <c r="X42" i="11"/>
  <c r="BE41" i="11"/>
  <c r="AZ41" i="11"/>
  <c r="AW41" i="11"/>
  <c r="AO41" i="11"/>
  <c r="AY41" i="11"/>
  <c r="W41" i="11"/>
  <c r="BE40" i="11"/>
  <c r="AZ40" i="11"/>
  <c r="AW40" i="11"/>
  <c r="AO40" i="11"/>
  <c r="W40" i="11"/>
  <c r="X40" i="11"/>
  <c r="BE39" i="11"/>
  <c r="AZ39" i="11"/>
  <c r="AW39" i="11"/>
  <c r="AO39" i="11"/>
  <c r="AY39" i="11"/>
  <c r="W39" i="11"/>
  <c r="AZ38" i="11"/>
  <c r="AW38" i="11"/>
  <c r="AO38" i="11"/>
  <c r="AY38" i="11"/>
  <c r="W38" i="11"/>
  <c r="Z38" i="11"/>
  <c r="BE37" i="11"/>
  <c r="AW37" i="11"/>
  <c r="AO37" i="11"/>
  <c r="AS37" i="11"/>
  <c r="AZ37" i="11"/>
  <c r="W37" i="11"/>
  <c r="AZ36" i="11"/>
  <c r="AW36" i="11"/>
  <c r="AO36" i="11"/>
  <c r="W36" i="11"/>
  <c r="AZ35" i="11"/>
  <c r="AW35" i="11"/>
  <c r="AO35" i="11"/>
  <c r="AP35" i="11"/>
  <c r="W35" i="11"/>
  <c r="AZ34" i="11"/>
  <c r="AW34" i="11"/>
  <c r="AO34" i="11"/>
  <c r="W34" i="11"/>
  <c r="BE33" i="11"/>
  <c r="AZ33" i="11"/>
  <c r="AW33" i="11"/>
  <c r="AO33" i="11"/>
  <c r="AR33" i="11"/>
  <c r="BA33" i="11"/>
  <c r="W33" i="11"/>
  <c r="Z33" i="11"/>
  <c r="AZ32" i="11"/>
  <c r="AW32" i="11"/>
  <c r="AO32" i="11"/>
  <c r="AR32" i="11"/>
  <c r="BA32" i="11"/>
  <c r="W32" i="11"/>
  <c r="Z32" i="11"/>
  <c r="BE31" i="11"/>
  <c r="AW31" i="11"/>
  <c r="AO31" i="11"/>
  <c r="AP31" i="11"/>
  <c r="W31" i="11"/>
  <c r="BE30" i="11"/>
  <c r="AZ30" i="11"/>
  <c r="AW30" i="11"/>
  <c r="AO30" i="11"/>
  <c r="AR30" i="11"/>
  <c r="BA30" i="11"/>
  <c r="W30" i="11"/>
  <c r="X30" i="11"/>
  <c r="BE29" i="11"/>
  <c r="AZ29" i="11"/>
  <c r="AW29" i="11"/>
  <c r="AO29" i="11"/>
  <c r="AR29" i="11"/>
  <c r="W29" i="11"/>
  <c r="X29" i="11"/>
  <c r="BE28" i="11"/>
  <c r="AZ28" i="11"/>
  <c r="AW28" i="11"/>
  <c r="AO28" i="11"/>
  <c r="W28" i="11"/>
  <c r="Z28" i="11"/>
  <c r="BE27" i="11"/>
  <c r="AZ27" i="11"/>
  <c r="AW27" i="11"/>
  <c r="AO27" i="11"/>
  <c r="AR27" i="11"/>
  <c r="W27" i="11"/>
  <c r="X27" i="11"/>
  <c r="BE26" i="11"/>
  <c r="AZ26" i="11"/>
  <c r="AW26" i="11"/>
  <c r="AO26" i="11"/>
  <c r="AR26" i="11"/>
  <c r="W26" i="11"/>
  <c r="X26" i="11"/>
  <c r="BE25" i="11"/>
  <c r="AZ25" i="11"/>
  <c r="AW25" i="11"/>
  <c r="AO25" i="11"/>
  <c r="AY25" i="11"/>
  <c r="W25" i="11"/>
  <c r="X25" i="11"/>
  <c r="AZ24" i="11"/>
  <c r="AW24" i="11"/>
  <c r="AO24" i="11"/>
  <c r="AR24" i="11"/>
  <c r="W24" i="11"/>
  <c r="X24" i="11"/>
  <c r="AZ23" i="11"/>
  <c r="AW23" i="11"/>
  <c r="AO23" i="11"/>
  <c r="AR23" i="11"/>
  <c r="BA23" i="11"/>
  <c r="W23" i="11"/>
  <c r="X23" i="11"/>
  <c r="AZ22" i="11"/>
  <c r="AW22" i="11"/>
  <c r="AO22" i="11"/>
  <c r="AR22" i="11"/>
  <c r="W22" i="11"/>
  <c r="X22" i="11"/>
  <c r="AZ21" i="11"/>
  <c r="AW21" i="11"/>
  <c r="AO21" i="11"/>
  <c r="AR21" i="11"/>
  <c r="W21" i="11"/>
  <c r="X21" i="11"/>
  <c r="AZ20" i="11"/>
  <c r="AW20" i="11"/>
  <c r="AO20" i="11"/>
  <c r="AR20" i="11"/>
  <c r="W20" i="11"/>
  <c r="X20" i="11"/>
  <c r="BE19" i="11"/>
  <c r="AZ19" i="11"/>
  <c r="AW19" i="11"/>
  <c r="AO19" i="11"/>
  <c r="AR19" i="11"/>
  <c r="BA19" i="11"/>
  <c r="W19" i="11"/>
  <c r="X19" i="11"/>
  <c r="BE18" i="11"/>
  <c r="AZ18" i="11"/>
  <c r="AW18" i="11"/>
  <c r="AO18" i="11"/>
  <c r="AR18" i="11"/>
  <c r="W18" i="11"/>
  <c r="Z18" i="11"/>
  <c r="BE17" i="11"/>
  <c r="AZ17" i="11"/>
  <c r="AW17" i="11"/>
  <c r="AO17" i="11"/>
  <c r="AR17" i="11"/>
  <c r="W17" i="11"/>
  <c r="Z17" i="11"/>
  <c r="AZ16" i="11"/>
  <c r="AW16" i="11"/>
  <c r="AO16" i="11"/>
  <c r="AR16" i="11"/>
  <c r="BA16" i="11"/>
  <c r="W16" i="11"/>
  <c r="X16" i="11"/>
  <c r="BE15" i="11"/>
  <c r="AZ15" i="11"/>
  <c r="AW15" i="11"/>
  <c r="AO15" i="11"/>
  <c r="AR15" i="11"/>
  <c r="W15" i="11"/>
  <c r="Z15" i="11"/>
  <c r="BE14" i="11"/>
  <c r="AZ14" i="11"/>
  <c r="AW14" i="11"/>
  <c r="AO14" i="11"/>
  <c r="AP14" i="11"/>
  <c r="W14" i="11"/>
  <c r="Z14" i="11"/>
  <c r="BE13" i="11"/>
  <c r="AZ13" i="11"/>
  <c r="AW13" i="11"/>
  <c r="AO13" i="11"/>
  <c r="W13" i="11"/>
  <c r="X13" i="11"/>
  <c r="AZ12" i="11"/>
  <c r="AW12" i="11"/>
  <c r="AO12" i="11"/>
  <c r="AP12" i="11"/>
  <c r="W12" i="11"/>
  <c r="Z12" i="11"/>
  <c r="AZ11" i="11"/>
  <c r="AW11" i="11"/>
  <c r="AO11" i="11"/>
  <c r="AY11" i="11"/>
  <c r="W11" i="11"/>
  <c r="X11" i="11"/>
  <c r="BE10" i="11"/>
  <c r="AZ10" i="11"/>
  <c r="AW10" i="11"/>
  <c r="AO10" i="11"/>
  <c r="AP10" i="11"/>
  <c r="BB10" i="11"/>
  <c r="W10" i="11"/>
  <c r="Z10" i="11"/>
  <c r="AZ9" i="11"/>
  <c r="AW9" i="11"/>
  <c r="AO9" i="11"/>
  <c r="W9" i="11"/>
  <c r="X9" i="11"/>
  <c r="AZ8" i="11"/>
  <c r="AW8" i="11"/>
  <c r="AO8" i="11"/>
  <c r="AP8" i="11"/>
  <c r="W8" i="11"/>
  <c r="Z8" i="11"/>
  <c r="AW7" i="11"/>
  <c r="AO7" i="11"/>
  <c r="AS7" i="11"/>
  <c r="AZ7" i="11"/>
  <c r="W7" i="11"/>
  <c r="Z7" i="11"/>
  <c r="BE6" i="11"/>
  <c r="AZ6" i="11"/>
  <c r="AW6" i="11"/>
  <c r="AO6" i="11"/>
  <c r="AP6" i="11"/>
  <c r="BB6" i="11"/>
  <c r="W6" i="11"/>
  <c r="Z6" i="11"/>
  <c r="BE5" i="11"/>
  <c r="AZ5" i="11"/>
  <c r="AW5" i="11"/>
  <c r="AO5" i="11"/>
  <c r="AY5" i="11"/>
  <c r="W5" i="11"/>
  <c r="X5" i="11"/>
  <c r="BE4" i="11"/>
  <c r="AZ4" i="11"/>
  <c r="AW4" i="11"/>
  <c r="AO4" i="11"/>
  <c r="W4" i="11"/>
  <c r="Z4" i="11"/>
  <c r="BE3" i="11"/>
  <c r="AZ3" i="11"/>
  <c r="AO3" i="11"/>
  <c r="AX3" i="11"/>
  <c r="AW3" i="11"/>
  <c r="W3" i="11"/>
  <c r="X3" i="11"/>
  <c r="AZ2" i="11"/>
  <c r="AW2" i="11"/>
  <c r="AO2" i="11"/>
  <c r="AY2" i="11"/>
  <c r="W2" i="11"/>
  <c r="X2" i="11"/>
  <c r="BB67" i="11"/>
  <c r="BB146" i="11"/>
  <c r="BB197" i="11"/>
  <c r="BC197" i="11"/>
  <c r="BB229" i="11"/>
  <c r="BB246" i="11"/>
  <c r="BC246" i="11"/>
  <c r="BB255" i="11"/>
  <c r="BB259" i="11"/>
  <c r="BB260" i="11"/>
  <c r="BB277" i="11"/>
  <c r="BB312" i="11"/>
  <c r="BB411" i="11"/>
  <c r="BB425" i="11"/>
  <c r="AP498" i="11"/>
  <c r="BB498" i="11"/>
  <c r="BB504" i="11"/>
  <c r="BB508" i="11"/>
  <c r="AP178" i="11"/>
  <c r="AP180" i="11"/>
  <c r="BB180" i="11"/>
  <c r="AQ197" i="11"/>
  <c r="AR229" i="11"/>
  <c r="BA229" i="11"/>
  <c r="BB239" i="11"/>
  <c r="BB240" i="11"/>
  <c r="BB288" i="11"/>
  <c r="BB296" i="11"/>
  <c r="BB297" i="11"/>
  <c r="BB309" i="11"/>
  <c r="BB331" i="11"/>
  <c r="BB332" i="11"/>
  <c r="BB333" i="11"/>
  <c r="BB334" i="11"/>
  <c r="BB342" i="11"/>
  <c r="BB426" i="11"/>
  <c r="BB427" i="11"/>
  <c r="BB440" i="11"/>
  <c r="BB510" i="11"/>
  <c r="BB527" i="11"/>
  <c r="BB528" i="11"/>
  <c r="AY578" i="11"/>
  <c r="BB135" i="11"/>
  <c r="AY170" i="11"/>
  <c r="BB203" i="11"/>
  <c r="BB231" i="11"/>
  <c r="BB274" i="11"/>
  <c r="AP279" i="11"/>
  <c r="BB303" i="11"/>
  <c r="BB320" i="11"/>
  <c r="BB324" i="11"/>
  <c r="BB326" i="11"/>
  <c r="BC342" i="11"/>
  <c r="BB399" i="11"/>
  <c r="BB400" i="11"/>
  <c r="BB420" i="11"/>
  <c r="BB421" i="11"/>
  <c r="BB436" i="11"/>
  <c r="BB477" i="11"/>
  <c r="BB492" i="11"/>
  <c r="BB517" i="11"/>
  <c r="BB536" i="11"/>
  <c r="BB537" i="11"/>
  <c r="BB555" i="11"/>
  <c r="AP217" i="11"/>
  <c r="BB217" i="11"/>
  <c r="BC217" i="11"/>
  <c r="AP227" i="11"/>
  <c r="BB232" i="11"/>
  <c r="AP393" i="11"/>
  <c r="AQ393" i="11"/>
  <c r="AP32" i="11"/>
  <c r="AQ32" i="11"/>
  <c r="AP401" i="11"/>
  <c r="AP407" i="11"/>
  <c r="AQ407" i="11"/>
  <c r="AY476" i="11"/>
  <c r="AP523" i="11"/>
  <c r="AQ523" i="11"/>
  <c r="AP173" i="11"/>
  <c r="BB173" i="11"/>
  <c r="AP176" i="11"/>
  <c r="AP187" i="11"/>
  <c r="BB187" i="11"/>
  <c r="AP199" i="11"/>
  <c r="AR435" i="11"/>
  <c r="AP95" i="11"/>
  <c r="BB95" i="11"/>
  <c r="AP272" i="11"/>
  <c r="BB272" i="11"/>
  <c r="AP285" i="11"/>
  <c r="AR290" i="11"/>
  <c r="BA290" i="11"/>
  <c r="AP295" i="11"/>
  <c r="AR317" i="11"/>
  <c r="AR320" i="11"/>
  <c r="AY494" i="11"/>
  <c r="AP49" i="11"/>
  <c r="BB49" i="11"/>
  <c r="AR141" i="11"/>
  <c r="BA141" i="11"/>
  <c r="AP153" i="11"/>
  <c r="BB153" i="11"/>
  <c r="AP172" i="11"/>
  <c r="BB172" i="11"/>
  <c r="AP189" i="11"/>
  <c r="BB189" i="11"/>
  <c r="AY199" i="11"/>
  <c r="AP302" i="11"/>
  <c r="AR508" i="11"/>
  <c r="BA508" i="11"/>
  <c r="AP347" i="11"/>
  <c r="BB347" i="11"/>
  <c r="AY407" i="11"/>
  <c r="AP413" i="11"/>
  <c r="AR458" i="11"/>
  <c r="AR552" i="11"/>
  <c r="AQ272" i="11"/>
  <c r="AR371" i="11"/>
  <c r="BA371" i="11"/>
  <c r="AR452" i="11"/>
  <c r="AP479" i="11"/>
  <c r="BB479" i="11"/>
  <c r="AP526" i="11"/>
  <c r="AQ526" i="11"/>
  <c r="AR232" i="11"/>
  <c r="AR286" i="11"/>
  <c r="BA286" i="11"/>
  <c r="AQ400" i="11"/>
  <c r="AR460" i="11"/>
  <c r="AP485" i="11"/>
  <c r="AQ485" i="11"/>
  <c r="AY500" i="11"/>
  <c r="AP567" i="11"/>
  <c r="BB567" i="11"/>
  <c r="AP103" i="11"/>
  <c r="BB103" i="11"/>
  <c r="BC103" i="11"/>
  <c r="AP267" i="11"/>
  <c r="BB267" i="11"/>
  <c r="AP367" i="11"/>
  <c r="AP16" i="11"/>
  <c r="AP21" i="11"/>
  <c r="AQ21" i="11"/>
  <c r="BA21" i="11"/>
  <c r="AP38" i="11"/>
  <c r="AP59" i="11"/>
  <c r="BB59" i="11"/>
  <c r="BC59" i="11"/>
  <c r="AP69" i="11"/>
  <c r="AP73" i="11"/>
  <c r="BB73" i="11"/>
  <c r="BC73" i="11"/>
  <c r="AP76" i="11"/>
  <c r="AP139" i="11"/>
  <c r="AP169" i="11"/>
  <c r="AQ179" i="11"/>
  <c r="AQ187" i="11"/>
  <c r="AP250" i="11"/>
  <c r="AP275" i="11"/>
  <c r="AR280" i="11"/>
  <c r="BA280" i="11"/>
  <c r="AR281" i="11"/>
  <c r="BA281" i="11"/>
  <c r="AQ285" i="11"/>
  <c r="AT285" i="11"/>
  <c r="AP300" i="11"/>
  <c r="AR321" i="11"/>
  <c r="AR326" i="11"/>
  <c r="AR330" i="11"/>
  <c r="AP337" i="11"/>
  <c r="AR345" i="11"/>
  <c r="BA345" i="11"/>
  <c r="AP348" i="11"/>
  <c r="AQ348" i="11"/>
  <c r="AP369" i="11"/>
  <c r="AQ369" i="11"/>
  <c r="AP372" i="11"/>
  <c r="BB372" i="11"/>
  <c r="AP375" i="11"/>
  <c r="BB375" i="11"/>
  <c r="AP378" i="11"/>
  <c r="BB378" i="11"/>
  <c r="AR398" i="11"/>
  <c r="BA398" i="11"/>
  <c r="AQ399" i="11"/>
  <c r="AR400" i="11"/>
  <c r="BA400" i="11"/>
  <c r="AR413" i="11"/>
  <c r="AR423" i="11"/>
  <c r="BA423" i="11"/>
  <c r="AP430" i="11"/>
  <c r="BB430" i="11"/>
  <c r="AP445" i="11"/>
  <c r="BB445" i="11"/>
  <c r="AR461" i="11"/>
  <c r="BA461" i="11"/>
  <c r="AP474" i="11"/>
  <c r="BB474" i="11"/>
  <c r="AR503" i="11"/>
  <c r="BA503" i="11"/>
  <c r="AP529" i="11"/>
  <c r="BB529" i="11"/>
  <c r="AY544" i="11"/>
  <c r="AR2" i="11"/>
  <c r="BA2" i="11"/>
  <c r="AP7" i="11"/>
  <c r="AP44" i="11"/>
  <c r="AR76" i="11"/>
  <c r="BA76" i="11"/>
  <c r="AY160" i="11"/>
  <c r="AY201" i="11"/>
  <c r="AR337" i="11"/>
  <c r="BA337" i="11"/>
  <c r="AQ347" i="11"/>
  <c r="AY393" i="11"/>
  <c r="AQ442" i="11"/>
  <c r="AY442" i="11"/>
  <c r="AR462" i="11"/>
  <c r="BA462" i="11"/>
  <c r="AP494" i="11"/>
  <c r="BB494" i="11"/>
  <c r="AP507" i="11"/>
  <c r="AQ507" i="11"/>
  <c r="AR535" i="11"/>
  <c r="AP544" i="11"/>
  <c r="BB544" i="11"/>
  <c r="AY56" i="11"/>
  <c r="BB377" i="11"/>
  <c r="AQ377" i="11"/>
  <c r="AP11" i="11"/>
  <c r="AP23" i="11"/>
  <c r="AQ23" i="11"/>
  <c r="AP26" i="11"/>
  <c r="BB26" i="11"/>
  <c r="AP37" i="11"/>
  <c r="AY46" i="11"/>
  <c r="AP50" i="11"/>
  <c r="BB50" i="11"/>
  <c r="BC50" i="11"/>
  <c r="AP56" i="11"/>
  <c r="AP82" i="11"/>
  <c r="BB82" i="11"/>
  <c r="AP87" i="11"/>
  <c r="BB87" i="11"/>
  <c r="BC87" i="11"/>
  <c r="AP92" i="11"/>
  <c r="AQ92" i="11"/>
  <c r="AR94" i="11"/>
  <c r="AR97" i="11"/>
  <c r="BA97" i="11"/>
  <c r="AY111" i="11"/>
  <c r="AP111" i="11"/>
  <c r="BA20" i="11"/>
  <c r="AR11" i="11"/>
  <c r="BA11" i="11"/>
  <c r="AY30" i="11"/>
  <c r="AP46" i="11"/>
  <c r="AP58" i="11"/>
  <c r="BB58" i="11"/>
  <c r="AP60" i="11"/>
  <c r="BB60" i="11"/>
  <c r="AP88" i="11"/>
  <c r="BB88" i="11"/>
  <c r="AP94" i="11"/>
  <c r="BB94" i="11"/>
  <c r="AP100" i="11"/>
  <c r="AY92" i="11"/>
  <c r="BA17" i="11"/>
  <c r="AP19" i="11"/>
  <c r="AP25" i="11"/>
  <c r="AP30" i="11"/>
  <c r="AQ30" i="11"/>
  <c r="AP63" i="11"/>
  <c r="BB63" i="11"/>
  <c r="BB76" i="11"/>
  <c r="AY97" i="11"/>
  <c r="BB97" i="11"/>
  <c r="BC97" i="11"/>
  <c r="AY115" i="11"/>
  <c r="AY193" i="11"/>
  <c r="AY354" i="11"/>
  <c r="AP415" i="11"/>
  <c r="BB415" i="11"/>
  <c r="AY467" i="11"/>
  <c r="BA489" i="11"/>
  <c r="AP518" i="11"/>
  <c r="AR521" i="11"/>
  <c r="AP532" i="11"/>
  <c r="BB532" i="11"/>
  <c r="AR556" i="11"/>
  <c r="AR562" i="11"/>
  <c r="AR570" i="11"/>
  <c r="BA570" i="11"/>
  <c r="AY107" i="11"/>
  <c r="AP115" i="11"/>
  <c r="AP117" i="11"/>
  <c r="BB117" i="11"/>
  <c r="AP121" i="11"/>
  <c r="AY143" i="11"/>
  <c r="AP154" i="11"/>
  <c r="BB154" i="11"/>
  <c r="AP167" i="11"/>
  <c r="AQ169" i="11"/>
  <c r="AQ176" i="11"/>
  <c r="AQ178" i="11"/>
  <c r="AT178" i="11"/>
  <c r="AP183" i="11"/>
  <c r="AP185" i="11"/>
  <c r="BB185" i="11"/>
  <c r="BC185" i="11"/>
  <c r="AP190" i="11"/>
  <c r="AP193" i="11"/>
  <c r="AQ193" i="11"/>
  <c r="AT193" i="11"/>
  <c r="BA193" i="11"/>
  <c r="AP200" i="11"/>
  <c r="BB200" i="11"/>
  <c r="AR203" i="11"/>
  <c r="BA203" i="11"/>
  <c r="BC203" i="11"/>
  <c r="AY219" i="11"/>
  <c r="AP220" i="11"/>
  <c r="AP235" i="11"/>
  <c r="AQ245" i="11"/>
  <c r="AP253" i="11"/>
  <c r="BB253" i="11"/>
  <c r="AY257" i="11"/>
  <c r="AR261" i="11"/>
  <c r="AY270" i="11"/>
  <c r="AP273" i="11"/>
  <c r="AY273" i="11"/>
  <c r="AY275" i="11"/>
  <c r="BB275" i="11"/>
  <c r="BC275" i="11"/>
  <c r="AQ279" i="11"/>
  <c r="AP287" i="11"/>
  <c r="AY287" i="11"/>
  <c r="AP291" i="11"/>
  <c r="AY292" i="11"/>
  <c r="AQ302" i="11"/>
  <c r="AR305" i="11"/>
  <c r="BA305" i="11"/>
  <c r="AR316" i="11"/>
  <c r="AR344" i="11"/>
  <c r="BA344" i="11"/>
  <c r="AP354" i="11"/>
  <c r="AR374" i="11"/>
  <c r="BA374" i="11"/>
  <c r="AR377" i="11"/>
  <c r="BA377" i="11"/>
  <c r="AP381" i="11"/>
  <c r="BB381" i="11"/>
  <c r="AP382" i="11"/>
  <c r="AY382" i="11"/>
  <c r="AP383" i="11"/>
  <c r="AQ383" i="11"/>
  <c r="AP385" i="11"/>
  <c r="BB385" i="11"/>
  <c r="AP392" i="11"/>
  <c r="BB392" i="11"/>
  <c r="AQ403" i="11"/>
  <c r="AQ415" i="11"/>
  <c r="AR417" i="11"/>
  <c r="BA417" i="11"/>
  <c r="AR424" i="11"/>
  <c r="BA424" i="11"/>
  <c r="AR432" i="11"/>
  <c r="AR437" i="11"/>
  <c r="BA437" i="11"/>
  <c r="AR443" i="11"/>
  <c r="AR447" i="11"/>
  <c r="AP456" i="11"/>
  <c r="BB456" i="11"/>
  <c r="AP463" i="11"/>
  <c r="AQ463" i="11"/>
  <c r="AP472" i="11"/>
  <c r="AP104" i="11"/>
  <c r="AP107" i="11"/>
  <c r="BB107" i="11"/>
  <c r="AY109" i="11"/>
  <c r="AP125" i="11"/>
  <c r="BB125" i="11"/>
  <c r="AY147" i="11"/>
  <c r="AP160" i="11"/>
  <c r="AY179" i="11"/>
  <c r="BB201" i="11"/>
  <c r="AR204" i="11"/>
  <c r="BA204" i="11"/>
  <c r="AY209" i="11"/>
  <c r="BB209" i="11"/>
  <c r="AP219" i="11"/>
  <c r="BB219" i="11"/>
  <c r="AY227" i="11"/>
  <c r="AQ228" i="11"/>
  <c r="AT228" i="11"/>
  <c r="AR231" i="11"/>
  <c r="AP233" i="11"/>
  <c r="BB233" i="11"/>
  <c r="AP249" i="11"/>
  <c r="AQ249" i="11"/>
  <c r="AP254" i="11"/>
  <c r="BB254" i="11"/>
  <c r="AP257" i="11"/>
  <c r="AQ257" i="11"/>
  <c r="AP262" i="11"/>
  <c r="AQ273" i="11"/>
  <c r="AR284" i="11"/>
  <c r="BA284" i="11"/>
  <c r="AY285" i="11"/>
  <c r="BB285" i="11"/>
  <c r="AQ287" i="11"/>
  <c r="AP292" i="11"/>
  <c r="AR294" i="11"/>
  <c r="BA294" i="11"/>
  <c r="AR306" i="11"/>
  <c r="BA306" i="11"/>
  <c r="AR310" i="11"/>
  <c r="BA310" i="11"/>
  <c r="AR313" i="11"/>
  <c r="BA313" i="11"/>
  <c r="AQ354" i="11"/>
  <c r="AP379" i="11"/>
  <c r="BB379" i="11"/>
  <c r="AQ381" i="11"/>
  <c r="AQ382" i="11"/>
  <c r="AP386" i="11"/>
  <c r="BB386" i="11"/>
  <c r="AY387" i="11"/>
  <c r="AP389" i="11"/>
  <c r="BB389" i="11"/>
  <c r="BA456" i="11"/>
  <c r="AP461" i="11"/>
  <c r="BB461" i="11"/>
  <c r="BA471" i="11"/>
  <c r="AY480" i="11"/>
  <c r="AQ494" i="11"/>
  <c r="AT494" i="11"/>
  <c r="AP506" i="11"/>
  <c r="AQ506" i="11"/>
  <c r="AR522" i="11"/>
  <c r="BA522" i="11"/>
  <c r="BA535" i="11"/>
  <c r="AP538" i="11"/>
  <c r="AQ538" i="11"/>
  <c r="AR561" i="11"/>
  <c r="AR576" i="11"/>
  <c r="BA576" i="11"/>
  <c r="AQ103" i="11"/>
  <c r="AR104" i="11"/>
  <c r="AP105" i="11"/>
  <c r="BB105" i="11"/>
  <c r="AR107" i="11"/>
  <c r="BA107" i="11"/>
  <c r="AP109" i="11"/>
  <c r="AQ109" i="11"/>
  <c r="AP129" i="11"/>
  <c r="BB129" i="11"/>
  <c r="BC129" i="11"/>
  <c r="AP133" i="11"/>
  <c r="AQ133" i="11"/>
  <c r="AP136" i="11"/>
  <c r="AP145" i="11"/>
  <c r="AQ145" i="11"/>
  <c r="AP147" i="11"/>
  <c r="AQ147" i="11"/>
  <c r="AP152" i="11"/>
  <c r="BB152" i="11"/>
  <c r="BB179" i="11"/>
  <c r="AY183" i="11"/>
  <c r="AY190" i="11"/>
  <c r="BB199" i="11"/>
  <c r="AR219" i="11"/>
  <c r="BA219" i="11"/>
  <c r="AP251" i="11"/>
  <c r="AQ259" i="11"/>
  <c r="AP270" i="11"/>
  <c r="BB270" i="11"/>
  <c r="AY279" i="11"/>
  <c r="AY302" i="11"/>
  <c r="BB302" i="11"/>
  <c r="BC302" i="11"/>
  <c r="AP344" i="11"/>
  <c r="AQ344" i="11"/>
  <c r="AP358" i="11"/>
  <c r="AQ365" i="11"/>
  <c r="AT365" i="11"/>
  <c r="AQ367" i="11"/>
  <c r="AP371" i="11"/>
  <c r="AP374" i="11"/>
  <c r="AP380" i="11"/>
  <c r="AQ387" i="11"/>
  <c r="AT387" i="11"/>
  <c r="BA387" i="11"/>
  <c r="AP398" i="11"/>
  <c r="AQ398" i="11"/>
  <c r="AR401" i="11"/>
  <c r="BA401" i="11"/>
  <c r="AP417" i="11"/>
  <c r="AQ417" i="11"/>
  <c r="AR434" i="11"/>
  <c r="AP447" i="11"/>
  <c r="AQ447" i="11"/>
  <c r="AR448" i="11"/>
  <c r="BA448" i="11"/>
  <c r="AP503" i="11"/>
  <c r="BC508" i="11"/>
  <c r="AY511" i="11"/>
  <c r="AP521" i="11"/>
  <c r="AQ521" i="11"/>
  <c r="AT521" i="11"/>
  <c r="AY571" i="11"/>
  <c r="BB571" i="11"/>
  <c r="BB578" i="11"/>
  <c r="AQ14" i="11"/>
  <c r="BB14" i="11"/>
  <c r="AQ61" i="11"/>
  <c r="AQ126" i="11"/>
  <c r="BB128" i="11"/>
  <c r="AQ128" i="11"/>
  <c r="BB25" i="11"/>
  <c r="BB38" i="11"/>
  <c r="AR5" i="11"/>
  <c r="BA5" i="11"/>
  <c r="AR7" i="11"/>
  <c r="AR14" i="11"/>
  <c r="BA14" i="11"/>
  <c r="AP22" i="11"/>
  <c r="BB22" i="11"/>
  <c r="AP24" i="11"/>
  <c r="BB24" i="11"/>
  <c r="BA24" i="11"/>
  <c r="AR25" i="11"/>
  <c r="BA25" i="11"/>
  <c r="AQ38" i="11"/>
  <c r="AP40" i="11"/>
  <c r="AY40" i="11"/>
  <c r="AP42" i="11"/>
  <c r="AY42" i="11"/>
  <c r="AP43" i="11"/>
  <c r="BB43" i="11"/>
  <c r="AQ50" i="11"/>
  <c r="AP53" i="11"/>
  <c r="BB53" i="11"/>
  <c r="AP54" i="11"/>
  <c r="AY54" i="11"/>
  <c r="AY57" i="11"/>
  <c r="BB57" i="11"/>
  <c r="AP64" i="11"/>
  <c r="BB64" i="11"/>
  <c r="BC64" i="11"/>
  <c r="AP66" i="11"/>
  <c r="BB66" i="11"/>
  <c r="AQ69" i="11"/>
  <c r="AP71" i="11"/>
  <c r="BB71" i="11"/>
  <c r="BC71" i="11"/>
  <c r="AP72" i="11"/>
  <c r="BB72" i="11"/>
  <c r="AQ74" i="11"/>
  <c r="AY75" i="11"/>
  <c r="BB75" i="11"/>
  <c r="AP79" i="11"/>
  <c r="BB79" i="11"/>
  <c r="AP80" i="11"/>
  <c r="BB80" i="11"/>
  <c r="BC80" i="11"/>
  <c r="AP81" i="11"/>
  <c r="AY81" i="11"/>
  <c r="AP85" i="11"/>
  <c r="BB85" i="11"/>
  <c r="AQ87" i="11"/>
  <c r="AP89" i="11"/>
  <c r="BB89" i="11"/>
  <c r="AP93" i="11"/>
  <c r="BB93" i="11"/>
  <c r="AP101" i="11"/>
  <c r="BB101" i="11"/>
  <c r="AQ104" i="11"/>
  <c r="AP106" i="11"/>
  <c r="BB106" i="11"/>
  <c r="AP108" i="11"/>
  <c r="BB108" i="11"/>
  <c r="AR119" i="11"/>
  <c r="BA119" i="11"/>
  <c r="AP122" i="11"/>
  <c r="AQ122" i="11"/>
  <c r="AY122" i="11"/>
  <c r="AP123" i="11"/>
  <c r="BB123" i="11"/>
  <c r="AR128" i="11"/>
  <c r="BA128" i="11"/>
  <c r="AQ129" i="11"/>
  <c r="AQ135" i="11"/>
  <c r="AQ139" i="11"/>
  <c r="AY139" i="11"/>
  <c r="BB139" i="11"/>
  <c r="BC139" i="11"/>
  <c r="AS140" i="11"/>
  <c r="AZ140" i="11"/>
  <c r="AP140" i="11"/>
  <c r="AP158" i="11"/>
  <c r="AY158" i="11"/>
  <c r="AQ22" i="11"/>
  <c r="BA22" i="11"/>
  <c r="BB23" i="11"/>
  <c r="AQ40" i="11"/>
  <c r="AQ42" i="11"/>
  <c r="AQ54" i="11"/>
  <c r="AY61" i="11"/>
  <c r="BB61" i="11"/>
  <c r="AQ66" i="11"/>
  <c r="BC76" i="11"/>
  <c r="AQ81" i="11"/>
  <c r="BB100" i="11"/>
  <c r="BB121" i="11"/>
  <c r="AY126" i="11"/>
  <c r="BB126" i="11"/>
  <c r="AR135" i="11"/>
  <c r="BA135" i="11"/>
  <c r="AP144" i="11"/>
  <c r="BB144" i="11"/>
  <c r="AR144" i="11"/>
  <c r="BA144" i="11"/>
  <c r="BB11" i="11"/>
  <c r="BC11" i="11"/>
  <c r="AR3" i="11"/>
  <c r="AP20" i="11"/>
  <c r="AQ20" i="11"/>
  <c r="AP33" i="11"/>
  <c r="AP39" i="11"/>
  <c r="BB39" i="11"/>
  <c r="AR40" i="11"/>
  <c r="BA40" i="11"/>
  <c r="AP41" i="11"/>
  <c r="AQ46" i="11"/>
  <c r="AP47" i="11"/>
  <c r="BB47" i="11"/>
  <c r="AQ49" i="11"/>
  <c r="AP51" i="11"/>
  <c r="BB51" i="11"/>
  <c r="AQ56" i="11"/>
  <c r="AQ58" i="11"/>
  <c r="AQ59" i="11"/>
  <c r="AQ60" i="11"/>
  <c r="AP65" i="11"/>
  <c r="AT67" i="11"/>
  <c r="AQ73" i="11"/>
  <c r="AQ76" i="11"/>
  <c r="AP77" i="11"/>
  <c r="BB77" i="11"/>
  <c r="AP83" i="11"/>
  <c r="BB83" i="11"/>
  <c r="AQ86" i="11"/>
  <c r="AQ88" i="11"/>
  <c r="AQ97" i="11"/>
  <c r="AP98" i="11"/>
  <c r="BB98" i="11"/>
  <c r="AQ100" i="11"/>
  <c r="AQ105" i="11"/>
  <c r="AP110" i="11"/>
  <c r="BB110" i="11"/>
  <c r="AP113" i="11"/>
  <c r="AQ115" i="11"/>
  <c r="AP116" i="11"/>
  <c r="BB116" i="11"/>
  <c r="AP119" i="11"/>
  <c r="AP120" i="11"/>
  <c r="AQ125" i="11"/>
  <c r="AP130" i="11"/>
  <c r="BB130" i="11"/>
  <c r="AR137" i="11"/>
  <c r="AP137" i="11"/>
  <c r="BB137" i="11"/>
  <c r="AQ141" i="11"/>
  <c r="BB69" i="11"/>
  <c r="AP149" i="11"/>
  <c r="BB149" i="11"/>
  <c r="AR149" i="11"/>
  <c r="BA149" i="11"/>
  <c r="AR157" i="11"/>
  <c r="BA157" i="11"/>
  <c r="AP157" i="11"/>
  <c r="BB157" i="11"/>
  <c r="AP142" i="11"/>
  <c r="BA152" i="11"/>
  <c r="BC152" i="11"/>
  <c r="BA154" i="11"/>
  <c r="BC154" i="11"/>
  <c r="AR164" i="11"/>
  <c r="BA164" i="11"/>
  <c r="AR165" i="11"/>
  <c r="BA165" i="11"/>
  <c r="AR168" i="11"/>
  <c r="BA168" i="11"/>
  <c r="BB169" i="11"/>
  <c r="AR171" i="11"/>
  <c r="BA171" i="11"/>
  <c r="BA173" i="11"/>
  <c r="BC173" i="11"/>
  <c r="BB178" i="11"/>
  <c r="AY181" i="11"/>
  <c r="BB181" i="11"/>
  <c r="AY184" i="11"/>
  <c r="BB184" i="11"/>
  <c r="AQ203" i="11"/>
  <c r="AP205" i="11"/>
  <c r="BB205" i="11"/>
  <c r="AR207" i="11"/>
  <c r="BA207" i="11"/>
  <c r="AR208" i="11"/>
  <c r="BA208" i="11"/>
  <c r="AQ213" i="11"/>
  <c r="AQ217" i="11"/>
  <c r="AY218" i="11"/>
  <c r="BB218" i="11"/>
  <c r="AP223" i="11"/>
  <c r="BB223" i="11"/>
  <c r="AQ227" i="11"/>
  <c r="AR228" i="11"/>
  <c r="AQ233" i="11"/>
  <c r="AP236" i="11"/>
  <c r="BB236" i="11"/>
  <c r="AP237" i="11"/>
  <c r="BB237" i="11"/>
  <c r="AR240" i="11"/>
  <c r="BA240" i="11"/>
  <c r="AP242" i="11"/>
  <c r="BB242" i="11"/>
  <c r="AR247" i="11"/>
  <c r="BA247" i="11"/>
  <c r="AR248" i="11"/>
  <c r="BA248" i="11"/>
  <c r="AQ252" i="11"/>
  <c r="AQ253" i="11"/>
  <c r="BA253" i="11"/>
  <c r="AR259" i="11"/>
  <c r="BA259" i="11"/>
  <c r="BA261" i="11"/>
  <c r="AR262" i="11"/>
  <c r="BA262" i="11"/>
  <c r="AQ267" i="11"/>
  <c r="BA267" i="11"/>
  <c r="BC267" i="11"/>
  <c r="AP268" i="11"/>
  <c r="AQ270" i="11"/>
  <c r="AT270" i="11"/>
  <c r="AR271" i="11"/>
  <c r="AQ275" i="11"/>
  <c r="AP282" i="11"/>
  <c r="AQ282" i="11"/>
  <c r="AY282" i="11"/>
  <c r="AQ295" i="11"/>
  <c r="AP299" i="11"/>
  <c r="BB299" i="11"/>
  <c r="AQ300" i="11"/>
  <c r="AR301" i="11"/>
  <c r="BA301" i="11"/>
  <c r="AR304" i="11"/>
  <c r="BA304" i="11"/>
  <c r="AP307" i="11"/>
  <c r="BB307" i="11"/>
  <c r="AP308" i="11"/>
  <c r="AQ308" i="11"/>
  <c r="AY308" i="11"/>
  <c r="AP311" i="11"/>
  <c r="AQ311" i="11"/>
  <c r="AY311" i="11"/>
  <c r="AP318" i="11"/>
  <c r="BB318" i="11"/>
  <c r="BA318" i="11"/>
  <c r="AP328" i="11"/>
  <c r="BB328" i="11"/>
  <c r="AQ333" i="11"/>
  <c r="AR334" i="11"/>
  <c r="AR349" i="11"/>
  <c r="BA349" i="11"/>
  <c r="BB354" i="11"/>
  <c r="AP355" i="11"/>
  <c r="BB355" i="11"/>
  <c r="BC199" i="11"/>
  <c r="AY211" i="11"/>
  <c r="AY215" i="11"/>
  <c r="BB220" i="11"/>
  <c r="AQ223" i="11"/>
  <c r="AR236" i="11"/>
  <c r="BA236" i="11"/>
  <c r="BB250" i="11"/>
  <c r="BC250" i="11"/>
  <c r="AR252" i="11"/>
  <c r="BA252" i="11"/>
  <c r="BC252" i="11"/>
  <c r="BC272" i="11"/>
  <c r="BB295" i="11"/>
  <c r="AQ299" i="11"/>
  <c r="BA299" i="11"/>
  <c r="BB300" i="11"/>
  <c r="BA307" i="11"/>
  <c r="AR333" i="11"/>
  <c r="BA333" i="11"/>
  <c r="BC333" i="11"/>
  <c r="BB337" i="11"/>
  <c r="BB341" i="11"/>
  <c r="BB348" i="11"/>
  <c r="BA153" i="11"/>
  <c r="BC153" i="11"/>
  <c r="AQ160" i="11"/>
  <c r="AP164" i="11"/>
  <c r="BB164" i="11"/>
  <c r="AP165" i="11"/>
  <c r="AY165" i="11"/>
  <c r="AP168" i="11"/>
  <c r="BB168" i="11"/>
  <c r="AP171" i="11"/>
  <c r="BB171" i="11"/>
  <c r="BA172" i="11"/>
  <c r="AQ183" i="11"/>
  <c r="AQ185" i="11"/>
  <c r="AP186" i="11"/>
  <c r="BB186" i="11"/>
  <c r="AQ189" i="11"/>
  <c r="AQ190" i="11"/>
  <c r="AP191" i="11"/>
  <c r="BB191" i="11"/>
  <c r="AP196" i="11"/>
  <c r="BB196" i="11"/>
  <c r="AQ199" i="11"/>
  <c r="AQ200" i="11"/>
  <c r="AP207" i="11"/>
  <c r="BB207" i="11"/>
  <c r="AP208" i="11"/>
  <c r="AQ208" i="11"/>
  <c r="AY208" i="11"/>
  <c r="AP211" i="11"/>
  <c r="AY213" i="11"/>
  <c r="BB213" i="11"/>
  <c r="AP215" i="11"/>
  <c r="BB215" i="11"/>
  <c r="AQ220" i="11"/>
  <c r="AP222" i="11"/>
  <c r="BB222" i="11"/>
  <c r="BC222" i="11"/>
  <c r="BB228" i="11"/>
  <c r="AQ229" i="11"/>
  <c r="AQ239" i="11"/>
  <c r="AP247" i="11"/>
  <c r="BB247" i="11"/>
  <c r="AP248" i="11"/>
  <c r="BB248" i="11"/>
  <c r="BB249" i="11"/>
  <c r="BA260" i="11"/>
  <c r="BC260" i="11"/>
  <c r="BA270" i="11"/>
  <c r="BC337" i="11"/>
  <c r="AP339" i="11"/>
  <c r="AQ339" i="11"/>
  <c r="AT339" i="11"/>
  <c r="AQ341" i="11"/>
  <c r="AT341" i="11"/>
  <c r="AY349" i="11"/>
  <c r="AP350" i="11"/>
  <c r="BB350" i="11"/>
  <c r="AR362" i="11"/>
  <c r="BA362" i="11"/>
  <c r="AY362" i="11"/>
  <c r="AP362" i="11"/>
  <c r="BB362" i="11"/>
  <c r="BB535" i="11"/>
  <c r="BC535" i="11"/>
  <c r="AQ535" i="11"/>
  <c r="BB143" i="11"/>
  <c r="BB145" i="11"/>
  <c r="BB170" i="11"/>
  <c r="BC172" i="11"/>
  <c r="BB176" i="11"/>
  <c r="AQ196" i="11"/>
  <c r="AP204" i="11"/>
  <c r="BB204" i="11"/>
  <c r="AQ240" i="11"/>
  <c r="BA242" i="11"/>
  <c r="BC254" i="11"/>
  <c r="BB262" i="11"/>
  <c r="BC262" i="11"/>
  <c r="AQ268" i="11"/>
  <c r="BA328" i="11"/>
  <c r="AR341" i="11"/>
  <c r="BA341" i="11"/>
  <c r="AR346" i="11"/>
  <c r="AR350" i="11"/>
  <c r="BA350" i="11"/>
  <c r="BB358" i="11"/>
  <c r="AY363" i="11"/>
  <c r="BB380" i="11"/>
  <c r="BA457" i="11"/>
  <c r="BB462" i="11"/>
  <c r="AY465" i="11"/>
  <c r="AY519" i="11"/>
  <c r="BA561" i="11"/>
  <c r="AR563" i="11"/>
  <c r="AR564" i="11"/>
  <c r="BA564" i="11"/>
  <c r="AR579" i="11"/>
  <c r="AP363" i="11"/>
  <c r="BB363" i="11"/>
  <c r="AQ378" i="11"/>
  <c r="AQ385" i="11"/>
  <c r="AQ386" i="11"/>
  <c r="AQ392" i="11"/>
  <c r="AP406" i="11"/>
  <c r="BA409" i="11"/>
  <c r="AR412" i="11"/>
  <c r="BA412" i="11"/>
  <c r="BA454" i="11"/>
  <c r="AP457" i="11"/>
  <c r="AP465" i="11"/>
  <c r="AQ465" i="11"/>
  <c r="BA468" i="11"/>
  <c r="AP469" i="11"/>
  <c r="AQ474" i="11"/>
  <c r="AQ479" i="11"/>
  <c r="BA479" i="11"/>
  <c r="BC479" i="11"/>
  <c r="AP482" i="11"/>
  <c r="AQ482" i="11"/>
  <c r="AY482" i="11"/>
  <c r="AQ498" i="11"/>
  <c r="BA498" i="11"/>
  <c r="BC498" i="11"/>
  <c r="AP499" i="11"/>
  <c r="BB499" i="11"/>
  <c r="AP501" i="11"/>
  <c r="AY501" i="11"/>
  <c r="AR512" i="11"/>
  <c r="BA512" i="11"/>
  <c r="AP514" i="11"/>
  <c r="AQ514" i="11"/>
  <c r="AT514" i="11"/>
  <c r="BA514" i="11"/>
  <c r="AY514" i="11"/>
  <c r="AP519" i="11"/>
  <c r="AR523" i="11"/>
  <c r="BA523" i="11"/>
  <c r="AR525" i="11"/>
  <c r="BA525" i="11"/>
  <c r="AP530" i="11"/>
  <c r="BB530" i="11"/>
  <c r="AQ536" i="11"/>
  <c r="AR542" i="11"/>
  <c r="BA542" i="11"/>
  <c r="BA547" i="11"/>
  <c r="BA559" i="11"/>
  <c r="BB346" i="11"/>
  <c r="AP390" i="11"/>
  <c r="BB390" i="11"/>
  <c r="AP396" i="11"/>
  <c r="BB396" i="11"/>
  <c r="AP397" i="11"/>
  <c r="BB397" i="11"/>
  <c r="AQ411" i="11"/>
  <c r="AR419" i="11"/>
  <c r="BA419" i="11"/>
  <c r="AR429" i="11"/>
  <c r="BA429" i="11"/>
  <c r="AP431" i="11"/>
  <c r="AQ431" i="11"/>
  <c r="AT431" i="11"/>
  <c r="BA431" i="11"/>
  <c r="AR433" i="11"/>
  <c r="AR436" i="11"/>
  <c r="BA445" i="11"/>
  <c r="AP450" i="11"/>
  <c r="AP454" i="11"/>
  <c r="BB454" i="11"/>
  <c r="AP464" i="11"/>
  <c r="BB464" i="11"/>
  <c r="AP475" i="11"/>
  <c r="AR478" i="11"/>
  <c r="BA478" i="11"/>
  <c r="BA486" i="11"/>
  <c r="AP489" i="11"/>
  <c r="BB489" i="11"/>
  <c r="BC489" i="11"/>
  <c r="BA499" i="11"/>
  <c r="AQ501" i="11"/>
  <c r="AQ508" i="11"/>
  <c r="BB511" i="11"/>
  <c r="AR515" i="11"/>
  <c r="BA515" i="11"/>
  <c r="AR517" i="11"/>
  <c r="BA517" i="11"/>
  <c r="BC517" i="11"/>
  <c r="AR536" i="11"/>
  <c r="BA540" i="11"/>
  <c r="AP549" i="11"/>
  <c r="BB549" i="11"/>
  <c r="AY552" i="11"/>
  <c r="AR555" i="11"/>
  <c r="BA555" i="11"/>
  <c r="BC555" i="11"/>
  <c r="BA556" i="11"/>
  <c r="AP559" i="11"/>
  <c r="AQ559" i="11"/>
  <c r="AY559" i="11"/>
  <c r="AY564" i="11"/>
  <c r="AP568" i="11"/>
  <c r="BB568" i="11"/>
  <c r="AR574" i="11"/>
  <c r="BA574" i="11"/>
  <c r="AY579" i="11"/>
  <c r="BB369" i="11"/>
  <c r="BB383" i="11"/>
  <c r="BB401" i="11"/>
  <c r="BC401" i="11"/>
  <c r="AR411" i="11"/>
  <c r="BA411" i="11"/>
  <c r="BC430" i="11"/>
  <c r="BA434" i="11"/>
  <c r="BC445" i="11"/>
  <c r="BA487" i="11"/>
  <c r="BB538" i="11"/>
  <c r="BA541" i="11"/>
  <c r="BC544" i="11"/>
  <c r="AR560" i="11"/>
  <c r="BA560" i="11"/>
  <c r="BA562" i="11"/>
  <c r="AY562" i="11"/>
  <c r="BA563" i="11"/>
  <c r="AR566" i="11"/>
  <c r="BA566" i="11"/>
  <c r="AP577" i="11"/>
  <c r="BB577" i="11"/>
  <c r="X365" i="11"/>
  <c r="X366" i="11"/>
  <c r="X369" i="11"/>
  <c r="Z437" i="11"/>
  <c r="Z439" i="11"/>
  <c r="Z455" i="11"/>
  <c r="X460" i="11"/>
  <c r="X512" i="11"/>
  <c r="X454" i="11"/>
  <c r="Z206" i="11"/>
  <c r="X234" i="11"/>
  <c r="Z327" i="11"/>
  <c r="Z149" i="11"/>
  <c r="X200" i="11"/>
  <c r="X213" i="11"/>
  <c r="Z76" i="11"/>
  <c r="X133" i="11"/>
  <c r="Z353" i="11"/>
  <c r="X382" i="11"/>
  <c r="X423" i="11"/>
  <c r="X473" i="11"/>
  <c r="X142" i="11"/>
  <c r="Z313" i="11"/>
  <c r="Z315" i="11"/>
  <c r="X388" i="11"/>
  <c r="X399" i="11"/>
  <c r="X494" i="11"/>
  <c r="Z193" i="11"/>
  <c r="Z550" i="11"/>
  <c r="Z109" i="11"/>
  <c r="X151" i="11"/>
  <c r="Z296" i="11"/>
  <c r="Z344" i="11"/>
  <c r="Z364" i="11"/>
  <c r="X413" i="11"/>
  <c r="Z419" i="11"/>
  <c r="X541" i="11"/>
  <c r="Z91" i="11"/>
  <c r="X190" i="11"/>
  <c r="Z265" i="11"/>
  <c r="Z304" i="11"/>
  <c r="Z326" i="11"/>
  <c r="Z381" i="11"/>
  <c r="X403" i="11"/>
  <c r="X411" i="11"/>
  <c r="Z462" i="11"/>
  <c r="Z501" i="11"/>
  <c r="X518" i="11"/>
  <c r="X551" i="11"/>
  <c r="Z555" i="11"/>
  <c r="X52" i="11"/>
  <c r="Z62" i="11"/>
  <c r="Z68" i="11"/>
  <c r="Z125" i="11"/>
  <c r="Z271" i="11"/>
  <c r="Z333" i="11"/>
  <c r="X374" i="11"/>
  <c r="Z394" i="11"/>
  <c r="Z436" i="11"/>
  <c r="X440" i="11"/>
  <c r="X474" i="11"/>
  <c r="X486" i="11"/>
  <c r="Z520" i="11"/>
  <c r="Z385" i="11"/>
  <c r="Z416" i="11"/>
  <c r="Z418" i="11"/>
  <c r="X434" i="11"/>
  <c r="X448" i="11"/>
  <c r="X115" i="11"/>
  <c r="Z144" i="11"/>
  <c r="Z175" i="11"/>
  <c r="X183" i="11"/>
  <c r="X195" i="11"/>
  <c r="Z204" i="11"/>
  <c r="Z239" i="11"/>
  <c r="Z245" i="11"/>
  <c r="X570" i="11"/>
  <c r="Z40" i="11"/>
  <c r="X257" i="11"/>
  <c r="Z535" i="11"/>
  <c r="Z542" i="11"/>
  <c r="X546" i="11"/>
  <c r="Z566" i="11"/>
  <c r="Z23" i="11"/>
  <c r="Z30" i="11"/>
  <c r="Z58" i="11"/>
  <c r="Z2" i="11"/>
  <c r="X10" i="11"/>
  <c r="Z48" i="11"/>
  <c r="Z54" i="11"/>
  <c r="Z85" i="11"/>
  <c r="Z103" i="11"/>
  <c r="Z112" i="11"/>
  <c r="Z127" i="11"/>
  <c r="Z134" i="11"/>
  <c r="Z138" i="11"/>
  <c r="Z146" i="11"/>
  <c r="Z156" i="11"/>
  <c r="X159" i="11"/>
  <c r="X168" i="11"/>
  <c r="Z177" i="11"/>
  <c r="Z189" i="11"/>
  <c r="Z194" i="11"/>
  <c r="Z198" i="11"/>
  <c r="X203" i="11"/>
  <c r="Z208" i="11"/>
  <c r="X210" i="11"/>
  <c r="Z241" i="11"/>
  <c r="Z248" i="11"/>
  <c r="Z259" i="11"/>
  <c r="Z274" i="11"/>
  <c r="Z277" i="11"/>
  <c r="Z305" i="11"/>
  <c r="X308" i="11"/>
  <c r="Z310" i="11"/>
  <c r="X321" i="11"/>
  <c r="Z323" i="11"/>
  <c r="Z325" i="11"/>
  <c r="Z331" i="11"/>
  <c r="Z336" i="11"/>
  <c r="X341" i="11"/>
  <c r="X346" i="11"/>
  <c r="Z362" i="11"/>
  <c r="Z371" i="11"/>
  <c r="Z377" i="11"/>
  <c r="Z384" i="11"/>
  <c r="Z387" i="11"/>
  <c r="Z390" i="11"/>
  <c r="Z392" i="11"/>
  <c r="X396" i="11"/>
  <c r="Z402" i="11"/>
  <c r="Z405" i="11"/>
  <c r="Z414" i="11"/>
  <c r="Z422" i="11"/>
  <c r="Z424" i="11"/>
  <c r="X442" i="11"/>
  <c r="Z446" i="11"/>
  <c r="Z456" i="11"/>
  <c r="X468" i="11"/>
  <c r="X478" i="11"/>
  <c r="Z481" i="11"/>
  <c r="Z487" i="11"/>
  <c r="X499" i="11"/>
  <c r="Z503" i="11"/>
  <c r="Z509" i="11"/>
  <c r="Z515" i="11"/>
  <c r="X522" i="11"/>
  <c r="X525" i="11"/>
  <c r="Z534" i="11"/>
  <c r="X540" i="11"/>
  <c r="X544" i="11"/>
  <c r="Z558" i="11"/>
  <c r="X574" i="11"/>
  <c r="X65" i="11"/>
  <c r="Z79" i="11"/>
  <c r="X88" i="11"/>
  <c r="Z97" i="11"/>
  <c r="X99" i="11"/>
  <c r="X123" i="11"/>
  <c r="Z147" i="11"/>
  <c r="X160" i="11"/>
  <c r="X164" i="11"/>
  <c r="X171" i="11"/>
  <c r="X179" i="11"/>
  <c r="Z185" i="11"/>
  <c r="X187" i="11"/>
  <c r="X211" i="11"/>
  <c r="X214" i="11"/>
  <c r="Z216" i="11"/>
  <c r="X221" i="11"/>
  <c r="X227" i="11"/>
  <c r="X252" i="11"/>
  <c r="Z266" i="11"/>
  <c r="X281" i="11"/>
  <c r="X282" i="11"/>
  <c r="X286" i="11"/>
  <c r="X359" i="11"/>
  <c r="Z29" i="11"/>
  <c r="Z46" i="11"/>
  <c r="Z60" i="11"/>
  <c r="Z72" i="11"/>
  <c r="Z81" i="11"/>
  <c r="Z92" i="11"/>
  <c r="Z131" i="11"/>
  <c r="X163" i="11"/>
  <c r="Z165" i="11"/>
  <c r="X169" i="11"/>
  <c r="X196" i="11"/>
  <c r="X212" i="11"/>
  <c r="Z240" i="11"/>
  <c r="Z261" i="11"/>
  <c r="Z293" i="11"/>
  <c r="X299" i="11"/>
  <c r="Z339" i="11"/>
  <c r="X347" i="11"/>
  <c r="X352" i="11"/>
  <c r="X357" i="11"/>
  <c r="X386" i="11"/>
  <c r="Z433" i="11"/>
  <c r="Z441" i="11"/>
  <c r="X449" i="11"/>
  <c r="X453" i="11"/>
  <c r="X461" i="11"/>
  <c r="X471" i="11"/>
  <c r="X479" i="11"/>
  <c r="X484" i="11"/>
  <c r="X489" i="11"/>
  <c r="Z505" i="11"/>
  <c r="X531" i="11"/>
  <c r="Z539" i="11"/>
  <c r="X559" i="11"/>
  <c r="X561" i="11"/>
  <c r="X15" i="11"/>
  <c r="X17" i="11"/>
  <c r="X64" i="11"/>
  <c r="X71" i="11"/>
  <c r="X78" i="11"/>
  <c r="X80" i="11"/>
  <c r="X84" i="11"/>
  <c r="X87" i="11"/>
  <c r="X18" i="11"/>
  <c r="Z22" i="11"/>
  <c r="X50" i="11"/>
  <c r="X55" i="11"/>
  <c r="Z56" i="11"/>
  <c r="Z59" i="11"/>
  <c r="X61" i="11"/>
  <c r="X63" i="11"/>
  <c r="X70" i="11"/>
  <c r="X73" i="11"/>
  <c r="X86" i="11"/>
  <c r="X90" i="11"/>
  <c r="Z96" i="11"/>
  <c r="Z102" i="11"/>
  <c r="X104" i="11"/>
  <c r="X105" i="11"/>
  <c r="X113" i="11"/>
  <c r="Z114" i="11"/>
  <c r="X118" i="11"/>
  <c r="Z3" i="11"/>
  <c r="Z5" i="11"/>
  <c r="Z13" i="11"/>
  <c r="Z27" i="11"/>
  <c r="X32" i="11"/>
  <c r="Z42" i="11"/>
  <c r="X49" i="11"/>
  <c r="Z53" i="11"/>
  <c r="X66" i="11"/>
  <c r="X100" i="11"/>
  <c r="X120" i="11"/>
  <c r="Z122" i="11"/>
  <c r="X126" i="11"/>
  <c r="Z128" i="11"/>
  <c r="Z135" i="11"/>
  <c r="Z139" i="11"/>
  <c r="Z141" i="11"/>
  <c r="X145" i="11"/>
  <c r="X150" i="11"/>
  <c r="X172" i="11"/>
  <c r="X176" i="11"/>
  <c r="X178" i="11"/>
  <c r="Z182" i="11"/>
  <c r="Z192" i="11"/>
  <c r="Z199" i="11"/>
  <c r="Z202" i="11"/>
  <c r="Z207" i="11"/>
  <c r="X220" i="11"/>
  <c r="X222" i="11"/>
  <c r="Z224" i="11"/>
  <c r="Z228" i="11"/>
  <c r="Z229" i="11"/>
  <c r="Z243" i="11"/>
  <c r="Z244" i="11"/>
  <c r="X247" i="11"/>
  <c r="X280" i="11"/>
  <c r="Z284" i="11"/>
  <c r="X294" i="11"/>
  <c r="Z309" i="11"/>
  <c r="X334" i="11"/>
  <c r="Z334" i="11"/>
  <c r="X343" i="11"/>
  <c r="Z343" i="11"/>
  <c r="X354" i="11"/>
  <c r="Z354" i="11"/>
  <c r="X361" i="11"/>
  <c r="X269" i="11"/>
  <c r="Z269" i="11"/>
  <c r="X278" i="11"/>
  <c r="Z278" i="11"/>
  <c r="Z292" i="11"/>
  <c r="X292" i="11"/>
  <c r="Z307" i="11"/>
  <c r="X307" i="11"/>
  <c r="Z342" i="11"/>
  <c r="X342" i="11"/>
  <c r="X370" i="11"/>
  <c r="Z370" i="11"/>
  <c r="X14" i="11"/>
  <c r="X33" i="11"/>
  <c r="X69" i="11"/>
  <c r="X74" i="11"/>
  <c r="X107" i="11"/>
  <c r="X119" i="11"/>
  <c r="X124" i="11"/>
  <c r="X129" i="11"/>
  <c r="X132" i="11"/>
  <c r="X136" i="11"/>
  <c r="X219" i="11"/>
  <c r="X230" i="11"/>
  <c r="X232" i="11"/>
  <c r="X233" i="11"/>
  <c r="X258" i="11"/>
  <c r="Z258" i="11"/>
  <c r="Z260" i="11"/>
  <c r="Z267" i="11"/>
  <c r="X267" i="11"/>
  <c r="Z275" i="11"/>
  <c r="X275" i="11"/>
  <c r="X285" i="11"/>
  <c r="Z289" i="11"/>
  <c r="Z297" i="11"/>
  <c r="X301" i="11"/>
  <c r="X302" i="11"/>
  <c r="Z316" i="11"/>
  <c r="X320" i="11"/>
  <c r="Z320" i="11"/>
  <c r="X332" i="11"/>
  <c r="Z332" i="11"/>
  <c r="X45" i="11"/>
  <c r="X94" i="11"/>
  <c r="Z148" i="11"/>
  <c r="X173" i="11"/>
  <c r="X186" i="11"/>
  <c r="X215" i="11"/>
  <c r="X217" i="11"/>
  <c r="X223" i="11"/>
  <c r="Z226" i="11"/>
  <c r="Z238" i="11"/>
  <c r="Z249" i="11"/>
  <c r="Z256" i="11"/>
  <c r="Z263" i="11"/>
  <c r="X264" i="11"/>
  <c r="Z264" i="11"/>
  <c r="X270" i="11"/>
  <c r="X272" i="11"/>
  <c r="Z273" i="11"/>
  <c r="X273" i="11"/>
  <c r="X279" i="11"/>
  <c r="Z283" i="11"/>
  <c r="Z298" i="11"/>
  <c r="X303" i="11"/>
  <c r="Z303" i="11"/>
  <c r="Z306" i="11"/>
  <c r="Z312" i="11"/>
  <c r="X317" i="11"/>
  <c r="Z317" i="11"/>
  <c r="Z329" i="11"/>
  <c r="X351" i="11"/>
  <c r="Z351" i="11"/>
  <c r="X356" i="11"/>
  <c r="Z356" i="11"/>
  <c r="Z363" i="11"/>
  <c r="X363" i="11"/>
  <c r="X368" i="11"/>
  <c r="Z368" i="11"/>
  <c r="X373" i="11"/>
  <c r="Z345" i="11"/>
  <c r="Z348" i="11"/>
  <c r="X360" i="11"/>
  <c r="X367" i="11"/>
  <c r="X378" i="11"/>
  <c r="X383" i="11"/>
  <c r="Z393" i="11"/>
  <c r="Z395" i="11"/>
  <c r="Z400" i="11"/>
  <c r="X408" i="11"/>
  <c r="Z409" i="11"/>
  <c r="Z427" i="11"/>
  <c r="Z429" i="11"/>
  <c r="Z432" i="11"/>
  <c r="Z444" i="11"/>
  <c r="Z447" i="11"/>
  <c r="X457" i="11"/>
  <c r="Z458" i="11"/>
  <c r="Z466" i="11"/>
  <c r="Z482" i="11"/>
  <c r="Z488" i="11"/>
  <c r="Z496" i="11"/>
  <c r="Z498" i="11"/>
  <c r="Z508" i="11"/>
  <c r="Z517" i="11"/>
  <c r="Z524" i="11"/>
  <c r="Z533" i="11"/>
  <c r="Z536" i="11"/>
  <c r="Z543" i="11"/>
  <c r="X548" i="11"/>
  <c r="Z552" i="11"/>
  <c r="Z556" i="11"/>
  <c r="Z563" i="11"/>
  <c r="Z573" i="11"/>
  <c r="Z576" i="11"/>
  <c r="Z580" i="11"/>
  <c r="X376" i="11"/>
  <c r="X412" i="11"/>
  <c r="Z391" i="11"/>
  <c r="Z406" i="11"/>
  <c r="X407" i="11"/>
  <c r="Z426" i="11"/>
  <c r="Z554" i="11"/>
  <c r="Z560" i="11"/>
  <c r="Z569" i="11"/>
  <c r="Z572" i="11"/>
  <c r="Z579" i="11"/>
  <c r="BA3" i="11"/>
  <c r="BB41" i="11"/>
  <c r="AQ8" i="11"/>
  <c r="BB7" i="11"/>
  <c r="AP9" i="11"/>
  <c r="AQ9" i="11"/>
  <c r="AQ12" i="11"/>
  <c r="AY13" i="11"/>
  <c r="BC14" i="11"/>
  <c r="X4" i="11"/>
  <c r="X6" i="11"/>
  <c r="AR6" i="11"/>
  <c r="BA6" i="11"/>
  <c r="BC6" i="11"/>
  <c r="X7" i="11"/>
  <c r="AQ7" i="11"/>
  <c r="BA7" i="11"/>
  <c r="AR9" i="11"/>
  <c r="BA9" i="11"/>
  <c r="AR10" i="11"/>
  <c r="BA10" i="11"/>
  <c r="BC10" i="11"/>
  <c r="AQ11" i="11"/>
  <c r="X12" i="11"/>
  <c r="BA15" i="11"/>
  <c r="Z16" i="11"/>
  <c r="BA18" i="11"/>
  <c r="Z19" i="11"/>
  <c r="Z21" i="11"/>
  <c r="BB21" i="11"/>
  <c r="BC21" i="11"/>
  <c r="AQ24" i="11"/>
  <c r="Z25" i="11"/>
  <c r="AY27" i="11"/>
  <c r="AP27" i="11"/>
  <c r="AQ27" i="11"/>
  <c r="BB33" i="11"/>
  <c r="BC33" i="11"/>
  <c r="Z35" i="11"/>
  <c r="X35" i="11"/>
  <c r="AP3" i="11"/>
  <c r="AR4" i="11"/>
  <c r="BA4" i="11"/>
  <c r="AP5" i="11"/>
  <c r="Z9" i="11"/>
  <c r="Z11" i="11"/>
  <c r="AR12" i="11"/>
  <c r="BA12" i="11"/>
  <c r="AY12" i="11"/>
  <c r="BB12" i="11"/>
  <c r="AR13" i="11"/>
  <c r="BA13" i="11"/>
  <c r="AQ16" i="11"/>
  <c r="AY16" i="11"/>
  <c r="BB16" i="11"/>
  <c r="BC16" i="11"/>
  <c r="AY17" i="11"/>
  <c r="AP17" i="11"/>
  <c r="AQ19" i="11"/>
  <c r="AY19" i="11"/>
  <c r="BB19" i="11"/>
  <c r="BC19" i="11"/>
  <c r="Z20" i="11"/>
  <c r="BB20" i="11"/>
  <c r="BC20" i="11"/>
  <c r="Z24" i="11"/>
  <c r="BA26" i="11"/>
  <c r="BC26" i="11"/>
  <c r="AQ26" i="11"/>
  <c r="BA27" i="11"/>
  <c r="X28" i="11"/>
  <c r="BB30" i="11"/>
  <c r="BC30" i="11"/>
  <c r="Z31" i="11"/>
  <c r="X31" i="11"/>
  <c r="AQ33" i="11"/>
  <c r="AR35" i="11"/>
  <c r="BA35" i="11"/>
  <c r="AQ35" i="11"/>
  <c r="AR37" i="11"/>
  <c r="BA37" i="11"/>
  <c r="AY37" i="11"/>
  <c r="BB37" i="11"/>
  <c r="AQ37" i="11"/>
  <c r="X38" i="11"/>
  <c r="Z39" i="11"/>
  <c r="X39" i="11"/>
  <c r="BC43" i="11"/>
  <c r="BB44" i="11"/>
  <c r="BC53" i="11"/>
  <c r="BC63" i="11"/>
  <c r="BC88" i="11"/>
  <c r="BC128" i="11"/>
  <c r="BB133" i="11"/>
  <c r="BC135" i="11"/>
  <c r="BB140" i="11"/>
  <c r="BC141" i="11"/>
  <c r="BC23" i="11"/>
  <c r="AR28" i="11"/>
  <c r="BA28" i="11"/>
  <c r="AY28" i="11"/>
  <c r="BA29" i="11"/>
  <c r="AP29" i="11"/>
  <c r="BB29" i="11"/>
  <c r="AR31" i="11"/>
  <c r="AY31" i="11"/>
  <c r="AQ31" i="11"/>
  <c r="Z34" i="11"/>
  <c r="X34" i="11"/>
  <c r="BB35" i="11"/>
  <c r="Z36" i="11"/>
  <c r="X36" i="11"/>
  <c r="AR39" i="11"/>
  <c r="BA39" i="11"/>
  <c r="BC39" i="11"/>
  <c r="AQ39" i="11"/>
  <c r="BB40" i="11"/>
  <c r="Z41" i="11"/>
  <c r="X41" i="11"/>
  <c r="BC58" i="11"/>
  <c r="BC60" i="11"/>
  <c r="BC72" i="11"/>
  <c r="BC79" i="11"/>
  <c r="BC85" i="11"/>
  <c r="BA104" i="11"/>
  <c r="BC22" i="11"/>
  <c r="AQ25" i="11"/>
  <c r="AP28" i="11"/>
  <c r="AR34" i="11"/>
  <c r="BA34" i="11"/>
  <c r="AR36" i="11"/>
  <c r="BA36" i="11"/>
  <c r="AR41" i="11"/>
  <c r="BA41" i="11"/>
  <c r="AQ41" i="11"/>
  <c r="BB42" i="11"/>
  <c r="BC42" i="11"/>
  <c r="X43" i="11"/>
  <c r="Z44" i="11"/>
  <c r="X44" i="11"/>
  <c r="BC105" i="11"/>
  <c r="BC125" i="11"/>
  <c r="BB167" i="11"/>
  <c r="AY9" i="11"/>
  <c r="AP4" i="11"/>
  <c r="AY4" i="11"/>
  <c r="AQ6" i="11"/>
  <c r="X8" i="11"/>
  <c r="AQ10" i="11"/>
  <c r="AP2" i="11"/>
  <c r="BB2" i="11"/>
  <c r="BC2" i="11"/>
  <c r="AR8" i="11"/>
  <c r="BA8" i="11"/>
  <c r="AY8" i="11"/>
  <c r="BB8" i="11"/>
  <c r="AP13" i="11"/>
  <c r="BB13" i="11"/>
  <c r="AP15" i="11"/>
  <c r="BB15" i="11"/>
  <c r="BC15" i="11"/>
  <c r="AP18" i="11"/>
  <c r="BB18" i="11"/>
  <c r="Z26" i="11"/>
  <c r="AS31" i="11"/>
  <c r="AZ31" i="11"/>
  <c r="BB32" i="11"/>
  <c r="BC32" i="11"/>
  <c r="AP34" i="11"/>
  <c r="BB34" i="11"/>
  <c r="AP36" i="11"/>
  <c r="BB36" i="11"/>
  <c r="Z37" i="11"/>
  <c r="X37" i="11"/>
  <c r="AR45" i="11"/>
  <c r="BA45" i="11"/>
  <c r="AY45" i="11"/>
  <c r="AP45" i="11"/>
  <c r="Z47" i="11"/>
  <c r="X47" i="11"/>
  <c r="BC49" i="11"/>
  <c r="BC66" i="11"/>
  <c r="BB104" i="11"/>
  <c r="AR38" i="11"/>
  <c r="BA38" i="11"/>
  <c r="BC38" i="11"/>
  <c r="AQ44" i="11"/>
  <c r="BA44" i="11"/>
  <c r="AQ47" i="11"/>
  <c r="BA47" i="11"/>
  <c r="BC47" i="11"/>
  <c r="AP48" i="11"/>
  <c r="AQ48" i="11"/>
  <c r="AY48" i="11"/>
  <c r="X51" i="11"/>
  <c r="AQ51" i="11"/>
  <c r="BA51" i="11"/>
  <c r="BC51" i="11"/>
  <c r="AP52" i="11"/>
  <c r="AY52" i="11"/>
  <c r="AS54" i="11"/>
  <c r="AZ54" i="11"/>
  <c r="BB54" i="11"/>
  <c r="AP55" i="11"/>
  <c r="BB55" i="11"/>
  <c r="X57" i="11"/>
  <c r="AQ57" i="11"/>
  <c r="AR61" i="11"/>
  <c r="BA61" i="11"/>
  <c r="AP62" i="11"/>
  <c r="BB62" i="11"/>
  <c r="X67" i="11"/>
  <c r="AQ67" i="11"/>
  <c r="AP68" i="11"/>
  <c r="AR69" i="11"/>
  <c r="BA69" i="11"/>
  <c r="BC69" i="11"/>
  <c r="AP70" i="11"/>
  <c r="BB70" i="11"/>
  <c r="X75" i="11"/>
  <c r="AQ75" i="11"/>
  <c r="X77" i="11"/>
  <c r="AQ77" i="11"/>
  <c r="BA77" i="11"/>
  <c r="BC77" i="11"/>
  <c r="AP78" i="11"/>
  <c r="AY78" i="11"/>
  <c r="X82" i="11"/>
  <c r="AQ82" i="11"/>
  <c r="BA82" i="11"/>
  <c r="BC82" i="11"/>
  <c r="X83" i="11"/>
  <c r="AQ83" i="11"/>
  <c r="BA83" i="11"/>
  <c r="BC83" i="11"/>
  <c r="AP84" i="11"/>
  <c r="BB84" i="11"/>
  <c r="X89" i="11"/>
  <c r="AQ89" i="11"/>
  <c r="AP90" i="11"/>
  <c r="BB90" i="11"/>
  <c r="AP91" i="11"/>
  <c r="BB91" i="11"/>
  <c r="X93" i="11"/>
  <c r="AQ93" i="11"/>
  <c r="X95" i="11"/>
  <c r="AQ95" i="11"/>
  <c r="AP96" i="11"/>
  <c r="AY96" i="11"/>
  <c r="X98" i="11"/>
  <c r="AQ98" i="11"/>
  <c r="BA98" i="11"/>
  <c r="BC98" i="11"/>
  <c r="AP99" i="11"/>
  <c r="BB99" i="11"/>
  <c r="AR100" i="11"/>
  <c r="BA100" i="11"/>
  <c r="BC100" i="11"/>
  <c r="X101" i="11"/>
  <c r="AQ101" i="11"/>
  <c r="BA101" i="11"/>
  <c r="BC101" i="11"/>
  <c r="AP102" i="11"/>
  <c r="BB102" i="11"/>
  <c r="X106" i="11"/>
  <c r="AQ106" i="11"/>
  <c r="X108" i="11"/>
  <c r="AQ108" i="11"/>
  <c r="AS109" i="11"/>
  <c r="AZ109" i="11"/>
  <c r="BB109" i="11"/>
  <c r="X110" i="11"/>
  <c r="AQ110" i="11"/>
  <c r="BA110" i="11"/>
  <c r="BC110" i="11"/>
  <c r="X111" i="11"/>
  <c r="AQ111" i="11"/>
  <c r="AP112" i="11"/>
  <c r="AY112" i="11"/>
  <c r="AR113" i="11"/>
  <c r="BA113" i="11"/>
  <c r="AP114" i="11"/>
  <c r="BB114" i="11"/>
  <c r="X116" i="11"/>
  <c r="AQ116" i="11"/>
  <c r="BA116" i="11"/>
  <c r="BC116" i="11"/>
  <c r="X117" i="11"/>
  <c r="AQ117" i="11"/>
  <c r="BA117" i="11"/>
  <c r="BC117" i="11"/>
  <c r="AP118" i="11"/>
  <c r="BB118" i="11"/>
  <c r="X121" i="11"/>
  <c r="AQ121" i="11"/>
  <c r="AR123" i="11"/>
  <c r="BA123" i="11"/>
  <c r="BC123" i="11"/>
  <c r="AP124" i="11"/>
  <c r="BB124" i="11"/>
  <c r="AR126" i="11"/>
  <c r="BA126" i="11"/>
  <c r="AP127" i="11"/>
  <c r="AY127" i="11"/>
  <c r="X130" i="11"/>
  <c r="AQ130" i="11"/>
  <c r="BA130" i="11"/>
  <c r="BC130" i="11"/>
  <c r="AP131" i="11"/>
  <c r="BB131" i="11"/>
  <c r="AP132" i="11"/>
  <c r="BB132" i="11"/>
  <c r="AR133" i="11"/>
  <c r="BA133" i="11"/>
  <c r="AP134" i="11"/>
  <c r="BB134" i="11"/>
  <c r="X137" i="11"/>
  <c r="AQ137" i="11"/>
  <c r="BA137" i="11"/>
  <c r="BC137" i="11"/>
  <c r="AP138" i="11"/>
  <c r="BB138" i="11"/>
  <c r="X140" i="11"/>
  <c r="AQ140" i="11"/>
  <c r="X143" i="11"/>
  <c r="AQ143" i="11"/>
  <c r="AR145" i="11"/>
  <c r="BA145" i="11"/>
  <c r="BC145" i="11"/>
  <c r="AQ146" i="11"/>
  <c r="BB147" i="11"/>
  <c r="BC147" i="11"/>
  <c r="AP148" i="11"/>
  <c r="AP150" i="11"/>
  <c r="BA151" i="11"/>
  <c r="X152" i="11"/>
  <c r="X153" i="11"/>
  <c r="X154" i="11"/>
  <c r="Z155" i="11"/>
  <c r="X155" i="11"/>
  <c r="AR158" i="11"/>
  <c r="BA158" i="11"/>
  <c r="AQ158" i="11"/>
  <c r="AR162" i="11"/>
  <c r="BA162" i="11"/>
  <c r="AQ162" i="11"/>
  <c r="AR166" i="11"/>
  <c r="BA166" i="11"/>
  <c r="AQ166" i="11"/>
  <c r="AR170" i="11"/>
  <c r="BA170" i="11"/>
  <c r="BC170" i="11"/>
  <c r="AQ170" i="11"/>
  <c r="AQ172" i="11"/>
  <c r="AQ173" i="11"/>
  <c r="BC179" i="11"/>
  <c r="Z180" i="11"/>
  <c r="X180" i="11"/>
  <c r="Z184" i="11"/>
  <c r="X184" i="11"/>
  <c r="Z188" i="11"/>
  <c r="X188" i="11"/>
  <c r="BC189" i="11"/>
  <c r="BC196" i="11"/>
  <c r="BC200" i="11"/>
  <c r="BC204" i="11"/>
  <c r="BC207" i="11"/>
  <c r="BA228" i="11"/>
  <c r="BC236" i="11"/>
  <c r="BC240" i="11"/>
  <c r="AQ52" i="11"/>
  <c r="AQ55" i="11"/>
  <c r="BA55" i="11"/>
  <c r="AR57" i="11"/>
  <c r="BA57" i="11"/>
  <c r="BA62" i="11"/>
  <c r="AR67" i="11"/>
  <c r="BA67" i="11"/>
  <c r="BC67" i="11"/>
  <c r="AQ68" i="11"/>
  <c r="AY68" i="11"/>
  <c r="AQ70" i="11"/>
  <c r="BA70" i="11"/>
  <c r="AR75" i="11"/>
  <c r="BA75" i="11"/>
  <c r="AQ78" i="11"/>
  <c r="AQ84" i="11"/>
  <c r="AT84" i="11"/>
  <c r="AR89" i="11"/>
  <c r="BA89" i="11"/>
  <c r="BC89" i="11"/>
  <c r="AQ90" i="11"/>
  <c r="BA90" i="11"/>
  <c r="AQ91" i="11"/>
  <c r="BA91" i="11"/>
  <c r="AR93" i="11"/>
  <c r="BA93" i="11"/>
  <c r="BC93" i="11"/>
  <c r="AR95" i="11"/>
  <c r="BA95" i="11"/>
  <c r="BC95" i="11"/>
  <c r="AQ96" i="11"/>
  <c r="AQ99" i="11"/>
  <c r="AT99" i="11"/>
  <c r="BA102" i="11"/>
  <c r="AR106" i="11"/>
  <c r="BA106" i="11"/>
  <c r="BC106" i="11"/>
  <c r="AR108" i="11"/>
  <c r="BA108" i="11"/>
  <c r="BC108" i="11"/>
  <c r="AR111" i="11"/>
  <c r="BA111" i="11"/>
  <c r="AQ112" i="11"/>
  <c r="BA114" i="11"/>
  <c r="BA118" i="11"/>
  <c r="AR121" i="11"/>
  <c r="BA121" i="11"/>
  <c r="BC121" i="11"/>
  <c r="AQ124" i="11"/>
  <c r="BA124" i="11"/>
  <c r="AQ127" i="11"/>
  <c r="BA131" i="11"/>
  <c r="AQ134" i="11"/>
  <c r="BA134" i="11"/>
  <c r="BA138" i="11"/>
  <c r="AR140" i="11"/>
  <c r="BA140" i="11"/>
  <c r="AR143" i="11"/>
  <c r="BA143" i="11"/>
  <c r="BC143" i="11"/>
  <c r="AR146" i="11"/>
  <c r="BA146" i="11"/>
  <c r="BC146" i="11"/>
  <c r="AR148" i="11"/>
  <c r="BA148" i="11"/>
  <c r="AR155" i="11"/>
  <c r="AQ155" i="11"/>
  <c r="AT155" i="11"/>
  <c r="BB160" i="11"/>
  <c r="BC160" i="11"/>
  <c r="Z161" i="11"/>
  <c r="X161" i="11"/>
  <c r="BB162" i="11"/>
  <c r="BA163" i="11"/>
  <c r="AP163" i="11"/>
  <c r="BB163" i="11"/>
  <c r="BB166" i="11"/>
  <c r="Z167" i="11"/>
  <c r="X167" i="11"/>
  <c r="Z174" i="11"/>
  <c r="X174" i="11"/>
  <c r="Z181" i="11"/>
  <c r="X181" i="11"/>
  <c r="Z191" i="11"/>
  <c r="X191" i="11"/>
  <c r="AR48" i="11"/>
  <c r="BA48" i="11"/>
  <c r="AR52" i="11"/>
  <c r="BA52" i="11"/>
  <c r="AR68" i="11"/>
  <c r="AR78" i="11"/>
  <c r="BA78" i="11"/>
  <c r="AR84" i="11"/>
  <c r="AR96" i="11"/>
  <c r="BA96" i="11"/>
  <c r="AR99" i="11"/>
  <c r="BA99" i="11"/>
  <c r="AR112" i="11"/>
  <c r="BA112" i="11"/>
  <c r="AR127" i="11"/>
  <c r="BA127" i="11"/>
  <c r="AR132" i="11"/>
  <c r="AP159" i="11"/>
  <c r="BB159" i="11"/>
  <c r="AR161" i="11"/>
  <c r="BA161" i="11"/>
  <c r="BC164" i="11"/>
  <c r="AR167" i="11"/>
  <c r="BA167" i="11"/>
  <c r="AQ167" i="11"/>
  <c r="BC171" i="11"/>
  <c r="AR174" i="11"/>
  <c r="BA174" i="11"/>
  <c r="BC174" i="11"/>
  <c r="AQ174" i="11"/>
  <c r="BC186" i="11"/>
  <c r="BC187" i="11"/>
  <c r="BB188" i="11"/>
  <c r="BC228" i="11"/>
  <c r="AS68" i="11"/>
  <c r="AZ68" i="11"/>
  <c r="AQ148" i="11"/>
  <c r="AY148" i="11"/>
  <c r="BC149" i="11"/>
  <c r="AR150" i="11"/>
  <c r="BA150" i="11"/>
  <c r="AY150" i="11"/>
  <c r="AY151" i="11"/>
  <c r="AP151" i="11"/>
  <c r="AQ152" i="11"/>
  <c r="AQ153" i="11"/>
  <c r="AQ154" i="11"/>
  <c r="AY156" i="11"/>
  <c r="AP156" i="11"/>
  <c r="BA156" i="11"/>
  <c r="X157" i="11"/>
  <c r="Z158" i="11"/>
  <c r="X158" i="11"/>
  <c r="AR159" i="11"/>
  <c r="BA159" i="11"/>
  <c r="AP161" i="11"/>
  <c r="BB161" i="11"/>
  <c r="Z162" i="11"/>
  <c r="X162" i="11"/>
  <c r="Z166" i="11"/>
  <c r="X166" i="11"/>
  <c r="Z170" i="11"/>
  <c r="X170" i="11"/>
  <c r="AY175" i="11"/>
  <c r="AP175" i="11"/>
  <c r="BA175" i="11"/>
  <c r="AY177" i="11"/>
  <c r="AP177" i="11"/>
  <c r="BA177" i="11"/>
  <c r="AR182" i="11"/>
  <c r="BA182" i="11"/>
  <c r="AP182" i="11"/>
  <c r="BB182" i="11"/>
  <c r="AR169" i="11"/>
  <c r="BA169" i="11"/>
  <c r="BC169" i="11"/>
  <c r="AR176" i="11"/>
  <c r="BA176" i="11"/>
  <c r="BC176" i="11"/>
  <c r="AR178" i="11"/>
  <c r="BA178" i="11"/>
  <c r="BC178" i="11"/>
  <c r="AQ180" i="11"/>
  <c r="BA180" i="11"/>
  <c r="BC180" i="11"/>
  <c r="AQ181" i="11"/>
  <c r="AQ184" i="11"/>
  <c r="AQ188" i="11"/>
  <c r="AT188" i="11"/>
  <c r="AQ191" i="11"/>
  <c r="BA191" i="11"/>
  <c r="BC191" i="11"/>
  <c r="AP192" i="11"/>
  <c r="AQ192" i="11"/>
  <c r="AY192" i="11"/>
  <c r="AP194" i="11"/>
  <c r="BB194" i="11"/>
  <c r="AP195" i="11"/>
  <c r="AY195" i="11"/>
  <c r="X197" i="11"/>
  <c r="AP198" i="11"/>
  <c r="AY198" i="11"/>
  <c r="X201" i="11"/>
  <c r="AQ201" i="11"/>
  <c r="AP202" i="11"/>
  <c r="BB202" i="11"/>
  <c r="X205" i="11"/>
  <c r="AQ205" i="11"/>
  <c r="AP206" i="11"/>
  <c r="AQ206" i="11"/>
  <c r="AY206" i="11"/>
  <c r="X209" i="11"/>
  <c r="AQ209" i="11"/>
  <c r="AP210" i="11"/>
  <c r="AQ210" i="11"/>
  <c r="AY210" i="11"/>
  <c r="AR211" i="11"/>
  <c r="BA211" i="11"/>
  <c r="AP212" i="11"/>
  <c r="AQ212" i="11"/>
  <c r="AY212" i="11"/>
  <c r="AR213" i="11"/>
  <c r="BA213" i="11"/>
  <c r="BC213" i="11"/>
  <c r="AP214" i="11"/>
  <c r="AR215" i="11"/>
  <c r="BA215" i="11"/>
  <c r="BC215" i="11"/>
  <c r="AP216" i="11"/>
  <c r="AQ216" i="11"/>
  <c r="AY216" i="11"/>
  <c r="X218" i="11"/>
  <c r="AQ218" i="11"/>
  <c r="AR220" i="11"/>
  <c r="BA220" i="11"/>
  <c r="BC220" i="11"/>
  <c r="AP221" i="11"/>
  <c r="AY221" i="11"/>
  <c r="AR223" i="11"/>
  <c r="BA223" i="11"/>
  <c r="BC223" i="11"/>
  <c r="AP224" i="11"/>
  <c r="AQ224" i="11"/>
  <c r="AT224" i="11"/>
  <c r="X225" i="11"/>
  <c r="AQ225" i="11"/>
  <c r="AT225" i="11"/>
  <c r="AP226" i="11"/>
  <c r="BB226" i="11"/>
  <c r="AP230" i="11"/>
  <c r="Z231" i="11"/>
  <c r="AP234" i="11"/>
  <c r="BB234" i="11"/>
  <c r="BA234" i="11"/>
  <c r="Z235" i="11"/>
  <c r="X236" i="11"/>
  <c r="AQ236" i="11"/>
  <c r="AP238" i="11"/>
  <c r="BB238" i="11"/>
  <c r="AR239" i="11"/>
  <c r="BA239" i="11"/>
  <c r="BC239" i="11"/>
  <c r="AY241" i="11"/>
  <c r="AP241" i="11"/>
  <c r="AQ241" i="11"/>
  <c r="AQ242" i="11"/>
  <c r="BA243" i="11"/>
  <c r="AQ244" i="11"/>
  <c r="AR245" i="11"/>
  <c r="BA245" i="11"/>
  <c r="BC245" i="11"/>
  <c r="X246" i="11"/>
  <c r="X250" i="11"/>
  <c r="AQ250" i="11"/>
  <c r="X253" i="11"/>
  <c r="AQ254" i="11"/>
  <c r="AQ260" i="11"/>
  <c r="X262" i="11"/>
  <c r="AP264" i="11"/>
  <c r="BB264" i="11"/>
  <c r="AR264" i="11"/>
  <c r="BA264" i="11"/>
  <c r="AY266" i="11"/>
  <c r="AP266" i="11"/>
  <c r="AR266" i="11"/>
  <c r="BA266" i="11"/>
  <c r="AY269" i="11"/>
  <c r="AP269" i="11"/>
  <c r="AQ269" i="11"/>
  <c r="AR269" i="11"/>
  <c r="BA269" i="11"/>
  <c r="BC270" i="11"/>
  <c r="BA285" i="11"/>
  <c r="BB301" i="11"/>
  <c r="BC301" i="11"/>
  <c r="AQ301" i="11"/>
  <c r="BB304" i="11"/>
  <c r="BC304" i="11"/>
  <c r="AQ304" i="11"/>
  <c r="BA339" i="11"/>
  <c r="BC341" i="11"/>
  <c r="AR181" i="11"/>
  <c r="BA181" i="11"/>
  <c r="AR184" i="11"/>
  <c r="BA184" i="11"/>
  <c r="AR188" i="11"/>
  <c r="BA188" i="11"/>
  <c r="BA194" i="11"/>
  <c r="AQ195" i="11"/>
  <c r="AQ198" i="11"/>
  <c r="AR201" i="11"/>
  <c r="BA201" i="11"/>
  <c r="BC201" i="11"/>
  <c r="BA202" i="11"/>
  <c r="AR205" i="11"/>
  <c r="BA205" i="11"/>
  <c r="BC205" i="11"/>
  <c r="AR209" i="11"/>
  <c r="BA209" i="11"/>
  <c r="AQ214" i="11"/>
  <c r="AY214" i="11"/>
  <c r="AR218" i="11"/>
  <c r="BA218" i="11"/>
  <c r="AQ221" i="11"/>
  <c r="AY224" i="11"/>
  <c r="AR225" i="11"/>
  <c r="BA226" i="11"/>
  <c r="BA231" i="11"/>
  <c r="BC231" i="11"/>
  <c r="AQ231" i="11"/>
  <c r="AQ232" i="11"/>
  <c r="BA232" i="11"/>
  <c r="BC232" i="11"/>
  <c r="AQ235" i="11"/>
  <c r="AY235" i="11"/>
  <c r="BB235" i="11"/>
  <c r="BC235" i="11"/>
  <c r="Z237" i="11"/>
  <c r="BA241" i="11"/>
  <c r="X242" i="11"/>
  <c r="AP243" i="11"/>
  <c r="BB243" i="11"/>
  <c r="AR244" i="11"/>
  <c r="BA244" i="11"/>
  <c r="BC244" i="11"/>
  <c r="Z251" i="11"/>
  <c r="X254" i="11"/>
  <c r="BB257" i="11"/>
  <c r="BC257" i="11"/>
  <c r="BB268" i="11"/>
  <c r="AR192" i="11"/>
  <c r="BA192" i="11"/>
  <c r="AR195" i="11"/>
  <c r="BA195" i="11"/>
  <c r="AR198" i="11"/>
  <c r="BA198" i="11"/>
  <c r="AR206" i="11"/>
  <c r="BA206" i="11"/>
  <c r="AR210" i="11"/>
  <c r="BA210" i="11"/>
  <c r="AR212" i="11"/>
  <c r="BA212" i="11"/>
  <c r="AR214" i="11"/>
  <c r="AR216" i="11"/>
  <c r="BA216" i="11"/>
  <c r="AR221" i="11"/>
  <c r="BA221" i="11"/>
  <c r="AR224" i="11"/>
  <c r="BA237" i="11"/>
  <c r="BC237" i="11"/>
  <c r="AQ237" i="11"/>
  <c r="BC249" i="11"/>
  <c r="AY251" i="11"/>
  <c r="BB251" i="11"/>
  <c r="BC251" i="11"/>
  <c r="AQ251" i="11"/>
  <c r="BC253" i="11"/>
  <c r="X255" i="11"/>
  <c r="Z255" i="11"/>
  <c r="AP263" i="11"/>
  <c r="BB263" i="11"/>
  <c r="AR263" i="11"/>
  <c r="BA263" i="11"/>
  <c r="AP265" i="11"/>
  <c r="BB265" i="11"/>
  <c r="AR265" i="11"/>
  <c r="BA265" i="11"/>
  <c r="BB271" i="11"/>
  <c r="AQ271" i="11"/>
  <c r="AT271" i="11"/>
  <c r="BA271" i="11"/>
  <c r="BB306" i="11"/>
  <c r="BC306" i="11"/>
  <c r="AQ306" i="11"/>
  <c r="AS214" i="11"/>
  <c r="AZ214" i="11"/>
  <c r="BC229" i="11"/>
  <c r="AR230" i="11"/>
  <c r="BA230" i="11"/>
  <c r="AY230" i="11"/>
  <c r="BC233" i="11"/>
  <c r="BA238" i="11"/>
  <c r="BC248" i="11"/>
  <c r="AQ255" i="11"/>
  <c r="AR255" i="11"/>
  <c r="BA255" i="11"/>
  <c r="BC255" i="11"/>
  <c r="AY256" i="11"/>
  <c r="AP256" i="11"/>
  <c r="AQ256" i="11"/>
  <c r="BA256" i="11"/>
  <c r="AP258" i="11"/>
  <c r="BB258" i="11"/>
  <c r="BA258" i="11"/>
  <c r="BC259" i="11"/>
  <c r="AQ262" i="11"/>
  <c r="X268" i="11"/>
  <c r="Z268" i="11"/>
  <c r="BB281" i="11"/>
  <c r="BC281" i="11"/>
  <c r="AQ281" i="11"/>
  <c r="BB305" i="11"/>
  <c r="BC305" i="11"/>
  <c r="AQ305" i="11"/>
  <c r="BB310" i="11"/>
  <c r="BC310" i="11"/>
  <c r="AQ310" i="11"/>
  <c r="AS227" i="11"/>
  <c r="AZ227" i="11"/>
  <c r="BB227" i="11"/>
  <c r="AP261" i="11"/>
  <c r="AR268" i="11"/>
  <c r="BA268" i="11"/>
  <c r="AQ274" i="11"/>
  <c r="AT274" i="11"/>
  <c r="Z276" i="11"/>
  <c r="AR276" i="11"/>
  <c r="BA276" i="11"/>
  <c r="BC276" i="11"/>
  <c r="AQ277" i="11"/>
  <c r="AS279" i="11"/>
  <c r="AZ279" i="11"/>
  <c r="BB279" i="11"/>
  <c r="AP280" i="11"/>
  <c r="AP284" i="11"/>
  <c r="AP286" i="11"/>
  <c r="Z288" i="11"/>
  <c r="AR288" i="11"/>
  <c r="BA288" i="11"/>
  <c r="BC288" i="11"/>
  <c r="AQ289" i="11"/>
  <c r="AP290" i="11"/>
  <c r="Z291" i="11"/>
  <c r="AR291" i="11"/>
  <c r="AQ293" i="11"/>
  <c r="AP294" i="11"/>
  <c r="Z295" i="11"/>
  <c r="AR295" i="11"/>
  <c r="BA295" i="11"/>
  <c r="BC295" i="11"/>
  <c r="AQ296" i="11"/>
  <c r="AQ297" i="11"/>
  <c r="Z300" i="11"/>
  <c r="AR300" i="11"/>
  <c r="BA300" i="11"/>
  <c r="BC300" i="11"/>
  <c r="AQ303" i="11"/>
  <c r="AQ309" i="11"/>
  <c r="AQ312" i="11"/>
  <c r="AP313" i="11"/>
  <c r="Z314" i="11"/>
  <c r="AR314" i="11"/>
  <c r="BA314" i="11"/>
  <c r="AQ315" i="11"/>
  <c r="AQ316" i="11"/>
  <c r="BA316" i="11"/>
  <c r="BC316" i="11"/>
  <c r="AQ317" i="11"/>
  <c r="AT317" i="11"/>
  <c r="BA317" i="11"/>
  <c r="BC317" i="11"/>
  <c r="Z319" i="11"/>
  <c r="AR319" i="11"/>
  <c r="BA319" i="11"/>
  <c r="AQ320" i="11"/>
  <c r="BA320" i="11"/>
  <c r="BC320" i="11"/>
  <c r="AP321" i="11"/>
  <c r="Z322" i="11"/>
  <c r="AR322" i="11"/>
  <c r="AP323" i="11"/>
  <c r="Z324" i="11"/>
  <c r="AR331" i="11"/>
  <c r="AQ334" i="11"/>
  <c r="BA334" i="11"/>
  <c r="BC334" i="11"/>
  <c r="AR335" i="11"/>
  <c r="BA335" i="11"/>
  <c r="BC335" i="11"/>
  <c r="Z337" i="11"/>
  <c r="Z338" i="11"/>
  <c r="Z340" i="11"/>
  <c r="AQ342" i="11"/>
  <c r="AR343" i="11"/>
  <c r="BA343" i="11"/>
  <c r="BB344" i="11"/>
  <c r="BC344" i="11"/>
  <c r="AQ346" i="11"/>
  <c r="BA346" i="11"/>
  <c r="BC346" i="11"/>
  <c r="Z350" i="11"/>
  <c r="X350" i="11"/>
  <c r="BC362" i="11"/>
  <c r="BC381" i="11"/>
  <c r="BC385" i="11"/>
  <c r="AR274" i="11"/>
  <c r="AR277" i="11"/>
  <c r="BA277" i="11"/>
  <c r="BC277" i="11"/>
  <c r="AR278" i="11"/>
  <c r="BA278" i="11"/>
  <c r="AR283" i="11"/>
  <c r="BA283" i="11"/>
  <c r="AR289" i="11"/>
  <c r="AS291" i="11"/>
  <c r="AZ291" i="11"/>
  <c r="BB291" i="11"/>
  <c r="AR293" i="11"/>
  <c r="BA293" i="11"/>
  <c r="BC293" i="11"/>
  <c r="AR296" i="11"/>
  <c r="BA296" i="11"/>
  <c r="BC296" i="11"/>
  <c r="AR297" i="11"/>
  <c r="BA297" i="11"/>
  <c r="BC297" i="11"/>
  <c r="AR298" i="11"/>
  <c r="BA298" i="11"/>
  <c r="AR303" i="11"/>
  <c r="BA303" i="11"/>
  <c r="BC303" i="11"/>
  <c r="AR309" i="11"/>
  <c r="BA309" i="11"/>
  <c r="BC309" i="11"/>
  <c r="AR312" i="11"/>
  <c r="BA312" i="11"/>
  <c r="BC312" i="11"/>
  <c r="AR315" i="11"/>
  <c r="BA315" i="11"/>
  <c r="BC315" i="11"/>
  <c r="AQ324" i="11"/>
  <c r="AY338" i="11"/>
  <c r="BC348" i="11"/>
  <c r="AQ349" i="11"/>
  <c r="BB349" i="11"/>
  <c r="BC349" i="11"/>
  <c r="AR353" i="11"/>
  <c r="BA353" i="11"/>
  <c r="AP353" i="11"/>
  <c r="BB353" i="11"/>
  <c r="BC354" i="11"/>
  <c r="Z355" i="11"/>
  <c r="X355" i="11"/>
  <c r="Z358" i="11"/>
  <c r="X358" i="11"/>
  <c r="AQ360" i="11"/>
  <c r="AT360" i="11"/>
  <c r="BB360" i="11"/>
  <c r="BC377" i="11"/>
  <c r="BC397" i="11"/>
  <c r="AS289" i="11"/>
  <c r="AZ289" i="11"/>
  <c r="BB289" i="11"/>
  <c r="X311" i="11"/>
  <c r="AP314" i="11"/>
  <c r="BB314" i="11"/>
  <c r="X318" i="11"/>
  <c r="AQ318" i="11"/>
  <c r="AP319" i="11"/>
  <c r="BB319" i="11"/>
  <c r="AP322" i="11"/>
  <c r="BB322" i="11"/>
  <c r="BA325" i="11"/>
  <c r="AY327" i="11"/>
  <c r="AP327" i="11"/>
  <c r="AQ328" i="11"/>
  <c r="BA329" i="11"/>
  <c r="Z330" i="11"/>
  <c r="AQ332" i="11"/>
  <c r="AQ336" i="11"/>
  <c r="AP338" i="11"/>
  <c r="AQ338" i="11"/>
  <c r="AP340" i="11"/>
  <c r="BB340" i="11"/>
  <c r="AY343" i="11"/>
  <c r="BC347" i="11"/>
  <c r="AR351" i="11"/>
  <c r="BA351" i="11"/>
  <c r="AY351" i="11"/>
  <c r="AP351" i="11"/>
  <c r="AR356" i="11"/>
  <c r="BA356" i="11"/>
  <c r="AY356" i="11"/>
  <c r="AP356" i="11"/>
  <c r="BC378" i="11"/>
  <c r="BC386" i="11"/>
  <c r="AQ276" i="11"/>
  <c r="AP278" i="11"/>
  <c r="BB278" i="11"/>
  <c r="AP283" i="11"/>
  <c r="BB283" i="11"/>
  <c r="AQ288" i="11"/>
  <c r="AQ291" i="11"/>
  <c r="AP298" i="11"/>
  <c r="BB298" i="11"/>
  <c r="AR324" i="11"/>
  <c r="BA324" i="11"/>
  <c r="BC324" i="11"/>
  <c r="AP325" i="11"/>
  <c r="BB325" i="11"/>
  <c r="BA326" i="11"/>
  <c r="BC326" i="11"/>
  <c r="AQ326" i="11"/>
  <c r="AQ327" i="11"/>
  <c r="BA327" i="11"/>
  <c r="X328" i="11"/>
  <c r="AP329" i="11"/>
  <c r="BB329" i="11"/>
  <c r="AQ330" i="11"/>
  <c r="AT330" i="11"/>
  <c r="BA330" i="11"/>
  <c r="BC330" i="11"/>
  <c r="AQ331" i="11"/>
  <c r="BA331" i="11"/>
  <c r="BC331" i="11"/>
  <c r="AR332" i="11"/>
  <c r="BA332" i="11"/>
  <c r="BC332" i="11"/>
  <c r="AQ335" i="11"/>
  <c r="AR336" i="11"/>
  <c r="BA336" i="11"/>
  <c r="BC336" i="11"/>
  <c r="AQ337" i="11"/>
  <c r="AR338" i="11"/>
  <c r="BA338" i="11"/>
  <c r="BB339" i="11"/>
  <c r="BC339" i="11"/>
  <c r="AR340" i="11"/>
  <c r="BA340" i="11"/>
  <c r="AP343" i="11"/>
  <c r="AQ343" i="11"/>
  <c r="AQ345" i="11"/>
  <c r="AY345" i="11"/>
  <c r="BB345" i="11"/>
  <c r="BC345" i="11"/>
  <c r="Z349" i="11"/>
  <c r="AQ350" i="11"/>
  <c r="AR352" i="11"/>
  <c r="BA352" i="11"/>
  <c r="AQ355" i="11"/>
  <c r="BA355" i="11"/>
  <c r="BC355" i="11"/>
  <c r="AR357" i="11"/>
  <c r="BA357" i="11"/>
  <c r="AQ358" i="11"/>
  <c r="AP359" i="11"/>
  <c r="AY359" i="11"/>
  <c r="AR360" i="11"/>
  <c r="AP361" i="11"/>
  <c r="BB361" i="11"/>
  <c r="AR363" i="11"/>
  <c r="BA363" i="11"/>
  <c r="BC363" i="11"/>
  <c r="AP364" i="11"/>
  <c r="BB364" i="11"/>
  <c r="AR365" i="11"/>
  <c r="BA365" i="11"/>
  <c r="BC365" i="11"/>
  <c r="AP366" i="11"/>
  <c r="AQ366" i="11"/>
  <c r="AT366" i="11"/>
  <c r="AR367" i="11"/>
  <c r="AP368" i="11"/>
  <c r="AY368" i="11"/>
  <c r="AR369" i="11"/>
  <c r="BA369" i="11"/>
  <c r="BC369" i="11"/>
  <c r="AP370" i="11"/>
  <c r="AY370" i="11"/>
  <c r="X372" i="11"/>
  <c r="AQ372" i="11"/>
  <c r="BA372" i="11"/>
  <c r="BC372" i="11"/>
  <c r="AP373" i="11"/>
  <c r="BB373" i="11"/>
  <c r="X375" i="11"/>
  <c r="AQ375" i="11"/>
  <c r="BA375" i="11"/>
  <c r="BC375" i="11"/>
  <c r="AP376" i="11"/>
  <c r="BB376" i="11"/>
  <c r="X379" i="11"/>
  <c r="AQ379" i="11"/>
  <c r="BA379" i="11"/>
  <c r="BC379" i="11"/>
  <c r="X380" i="11"/>
  <c r="AQ380" i="11"/>
  <c r="AR383" i="11"/>
  <c r="BA383" i="11"/>
  <c r="BC383" i="11"/>
  <c r="AP384" i="11"/>
  <c r="BB384" i="11"/>
  <c r="BB387" i="11"/>
  <c r="BC387" i="11"/>
  <c r="AP388" i="11"/>
  <c r="AQ388" i="11"/>
  <c r="Z389" i="11"/>
  <c r="AP391" i="11"/>
  <c r="AQ391" i="11"/>
  <c r="BB393" i="11"/>
  <c r="BC393" i="11"/>
  <c r="AP394" i="11"/>
  <c r="AQ395" i="11"/>
  <c r="X397" i="11"/>
  <c r="AQ397" i="11"/>
  <c r="Z398" i="11"/>
  <c r="BB398" i="11"/>
  <c r="X401" i="11"/>
  <c r="AQ401" i="11"/>
  <c r="AR402" i="11"/>
  <c r="BA402" i="11"/>
  <c r="AR403" i="11"/>
  <c r="X404" i="11"/>
  <c r="AP405" i="11"/>
  <c r="BB405" i="11"/>
  <c r="AQ406" i="11"/>
  <c r="AY406" i="11"/>
  <c r="BB406" i="11"/>
  <c r="BC406" i="11"/>
  <c r="AR408" i="11"/>
  <c r="BA408" i="11"/>
  <c r="AY408" i="11"/>
  <c r="BB408" i="11"/>
  <c r="AY409" i="11"/>
  <c r="AP409" i="11"/>
  <c r="X410" i="11"/>
  <c r="Z410" i="11"/>
  <c r="AQ413" i="11"/>
  <c r="AY414" i="11"/>
  <c r="AP414" i="11"/>
  <c r="AQ414" i="11"/>
  <c r="BA414" i="11"/>
  <c r="X415" i="11"/>
  <c r="AY416" i="11"/>
  <c r="AP416" i="11"/>
  <c r="AQ416" i="11"/>
  <c r="BA416" i="11"/>
  <c r="X417" i="11"/>
  <c r="AP418" i="11"/>
  <c r="BB418" i="11"/>
  <c r="BA418" i="11"/>
  <c r="BB423" i="11"/>
  <c r="BC423" i="11"/>
  <c r="AQ423" i="11"/>
  <c r="BA435" i="11"/>
  <c r="AQ459" i="11"/>
  <c r="AR358" i="11"/>
  <c r="BA358" i="11"/>
  <c r="BC358" i="11"/>
  <c r="AQ359" i="11"/>
  <c r="AQ361" i="11"/>
  <c r="BA361" i="11"/>
  <c r="AY366" i="11"/>
  <c r="AS367" i="11"/>
  <c r="AZ367" i="11"/>
  <c r="BB367" i="11"/>
  <c r="AQ370" i="11"/>
  <c r="BA373" i="11"/>
  <c r="BA376" i="11"/>
  <c r="AR380" i="11"/>
  <c r="BA380" i="11"/>
  <c r="BC380" i="11"/>
  <c r="BA384" i="11"/>
  <c r="BA389" i="11"/>
  <c r="BC389" i="11"/>
  <c r="AQ389" i="11"/>
  <c r="AR391" i="11"/>
  <c r="BA391" i="11"/>
  <c r="AR394" i="11"/>
  <c r="BA394" i="11"/>
  <c r="AR395" i="11"/>
  <c r="BA395" i="11"/>
  <c r="BC395" i="11"/>
  <c r="AS403" i="11"/>
  <c r="AZ403" i="11"/>
  <c r="BB403" i="11"/>
  <c r="AR410" i="11"/>
  <c r="BA410" i="11"/>
  <c r="X420" i="11"/>
  <c r="Z420" i="11"/>
  <c r="BC464" i="11"/>
  <c r="AP352" i="11"/>
  <c r="AP357" i="11"/>
  <c r="AR359" i="11"/>
  <c r="BA359" i="11"/>
  <c r="AR364" i="11"/>
  <c r="BA364" i="11"/>
  <c r="AR366" i="11"/>
  <c r="AR368" i="11"/>
  <c r="BA368" i="11"/>
  <c r="AR370" i="11"/>
  <c r="BA370" i="11"/>
  <c r="BA390" i="11"/>
  <c r="BC390" i="11"/>
  <c r="AQ390" i="11"/>
  <c r="BC396" i="11"/>
  <c r="BC400" i="11"/>
  <c r="AY402" i="11"/>
  <c r="AP404" i="11"/>
  <c r="BA404" i="11"/>
  <c r="BB407" i="11"/>
  <c r="BC407" i="11"/>
  <c r="AQ408" i="11"/>
  <c r="AP410" i="11"/>
  <c r="BB410" i="11"/>
  <c r="BC411" i="11"/>
  <c r="BC415" i="11"/>
  <c r="BB417" i="11"/>
  <c r="BC417" i="11"/>
  <c r="AR388" i="11"/>
  <c r="BA388" i="11"/>
  <c r="AY388" i="11"/>
  <c r="AY391" i="11"/>
  <c r="BC392" i="11"/>
  <c r="AQ394" i="11"/>
  <c r="AY394" i="11"/>
  <c r="BC399" i="11"/>
  <c r="AP402" i="11"/>
  <c r="BA405" i="11"/>
  <c r="BB434" i="11"/>
  <c r="BC434" i="11"/>
  <c r="AQ434" i="11"/>
  <c r="AP412" i="11"/>
  <c r="AS413" i="11"/>
  <c r="AZ413" i="11"/>
  <c r="BB413" i="11"/>
  <c r="AP419" i="11"/>
  <c r="AR420" i="11"/>
  <c r="BA420" i="11"/>
  <c r="BC420" i="11"/>
  <c r="Z421" i="11"/>
  <c r="AR421" i="11"/>
  <c r="BA421" i="11"/>
  <c r="BC421" i="11"/>
  <c r="AQ422" i="11"/>
  <c r="AT422" i="11"/>
  <c r="AP424" i="11"/>
  <c r="Z425" i="11"/>
  <c r="AR425" i="11"/>
  <c r="BA425" i="11"/>
  <c r="BC425" i="11"/>
  <c r="AQ426" i="11"/>
  <c r="AQ427" i="11"/>
  <c r="AP429" i="11"/>
  <c r="BB431" i="11"/>
  <c r="AQ432" i="11"/>
  <c r="BA432" i="11"/>
  <c r="BC432" i="11"/>
  <c r="AQ433" i="11"/>
  <c r="BA433" i="11"/>
  <c r="BC433" i="11"/>
  <c r="BB435" i="11"/>
  <c r="AQ436" i="11"/>
  <c r="BA436" i="11"/>
  <c r="BC436" i="11"/>
  <c r="AP437" i="11"/>
  <c r="Z438" i="11"/>
  <c r="AR438" i="11"/>
  <c r="BA438" i="11"/>
  <c r="AR439" i="11"/>
  <c r="BA439" i="11"/>
  <c r="AR440" i="11"/>
  <c r="BA440" i="11"/>
  <c r="BC440" i="11"/>
  <c r="BB442" i="11"/>
  <c r="BC442" i="11"/>
  <c r="AR446" i="11"/>
  <c r="AY448" i="11"/>
  <c r="AP448" i="11"/>
  <c r="AQ450" i="11"/>
  <c r="AY450" i="11"/>
  <c r="BB450" i="11"/>
  <c r="BC450" i="11"/>
  <c r="X451" i="11"/>
  <c r="AR455" i="11"/>
  <c r="BA455" i="11"/>
  <c r="AQ457" i="11"/>
  <c r="AY458" i="11"/>
  <c r="BB458" i="11"/>
  <c r="AQ458" i="11"/>
  <c r="AT458" i="11"/>
  <c r="BA458" i="11"/>
  <c r="AQ460" i="11"/>
  <c r="BA460" i="11"/>
  <c r="BC460" i="11"/>
  <c r="Z463" i="11"/>
  <c r="BB463" i="11"/>
  <c r="BC463" i="11"/>
  <c r="BB465" i="11"/>
  <c r="X467" i="11"/>
  <c r="Z467" i="11"/>
  <c r="X475" i="11"/>
  <c r="Z475" i="11"/>
  <c r="BA494" i="11"/>
  <c r="BC494" i="11"/>
  <c r="AR422" i="11"/>
  <c r="AR426" i="11"/>
  <c r="BA426" i="11"/>
  <c r="BC426" i="11"/>
  <c r="AR427" i="11"/>
  <c r="BA427" i="11"/>
  <c r="BC427" i="11"/>
  <c r="AR428" i="11"/>
  <c r="BA428" i="11"/>
  <c r="AY441" i="11"/>
  <c r="AP441" i="11"/>
  <c r="AQ441" i="11"/>
  <c r="BC462" i="11"/>
  <c r="X469" i="11"/>
  <c r="Z469" i="11"/>
  <c r="AP470" i="11"/>
  <c r="BB470" i="11"/>
  <c r="AR470" i="11"/>
  <c r="BA470" i="11"/>
  <c r="AQ472" i="11"/>
  <c r="BB472" i="11"/>
  <c r="X476" i="11"/>
  <c r="Z476" i="11"/>
  <c r="X430" i="11"/>
  <c r="AQ430" i="11"/>
  <c r="X431" i="11"/>
  <c r="X435" i="11"/>
  <c r="AP438" i="11"/>
  <c r="AY438" i="11"/>
  <c r="AY439" i="11"/>
  <c r="Z443" i="11"/>
  <c r="AY444" i="11"/>
  <c r="AP444" i="11"/>
  <c r="AQ444" i="11"/>
  <c r="AQ445" i="11"/>
  <c r="AR449" i="11"/>
  <c r="BA449" i="11"/>
  <c r="AY449" i="11"/>
  <c r="AP451" i="11"/>
  <c r="BB451" i="11"/>
  <c r="BA451" i="11"/>
  <c r="Z452" i="11"/>
  <c r="AY453" i="11"/>
  <c r="AP453" i="11"/>
  <c r="BB453" i="11"/>
  <c r="AQ454" i="11"/>
  <c r="AQ455" i="11"/>
  <c r="AY455" i="11"/>
  <c r="BB455" i="11"/>
  <c r="BC456" i="11"/>
  <c r="X459" i="11"/>
  <c r="X464" i="11"/>
  <c r="AQ464" i="11"/>
  <c r="X465" i="11"/>
  <c r="AQ467" i="11"/>
  <c r="BB467" i="11"/>
  <c r="BA473" i="11"/>
  <c r="BC474" i="11"/>
  <c r="AQ475" i="11"/>
  <c r="BB475" i="11"/>
  <c r="BC475" i="11"/>
  <c r="AQ420" i="11"/>
  <c r="AQ421" i="11"/>
  <c r="AQ425" i="11"/>
  <c r="AP428" i="11"/>
  <c r="BB428" i="11"/>
  <c r="AP439" i="11"/>
  <c r="AQ440" i="11"/>
  <c r="AR441" i="11"/>
  <c r="BA441" i="11"/>
  <c r="BA443" i="11"/>
  <c r="BC443" i="11"/>
  <c r="AQ443" i="11"/>
  <c r="BA444" i="11"/>
  <c r="X445" i="11"/>
  <c r="AP446" i="11"/>
  <c r="BB446" i="11"/>
  <c r="AP449" i="11"/>
  <c r="BB449" i="11"/>
  <c r="Z450" i="11"/>
  <c r="BA452" i="11"/>
  <c r="BC452" i="11"/>
  <c r="AQ452" i="11"/>
  <c r="BA453" i="11"/>
  <c r="BB457" i="11"/>
  <c r="BC457" i="11"/>
  <c r="AR459" i="11"/>
  <c r="BA459" i="11"/>
  <c r="AY459" i="11"/>
  <c r="BB459" i="11"/>
  <c r="AQ469" i="11"/>
  <c r="BB469" i="11"/>
  <c r="X472" i="11"/>
  <c r="Z472" i="11"/>
  <c r="AQ476" i="11"/>
  <c r="BB476" i="11"/>
  <c r="AS447" i="11"/>
  <c r="AZ447" i="11"/>
  <c r="BB447" i="11"/>
  <c r="AR465" i="11"/>
  <c r="BA465" i="11"/>
  <c r="AP466" i="11"/>
  <c r="AQ466" i="11"/>
  <c r="AY466" i="11"/>
  <c r="AR467" i="11"/>
  <c r="BA467" i="11"/>
  <c r="AP468" i="11"/>
  <c r="BB468" i="11"/>
  <c r="BC468" i="11"/>
  <c r="AY468" i="11"/>
  <c r="AR469" i="11"/>
  <c r="BA469" i="11"/>
  <c r="X470" i="11"/>
  <c r="AP471" i="11"/>
  <c r="BB471" i="11"/>
  <c r="BC471" i="11"/>
  <c r="AY471" i="11"/>
  <c r="AR472" i="11"/>
  <c r="BA472" i="11"/>
  <c r="AP473" i="11"/>
  <c r="BB473" i="11"/>
  <c r="BC473" i="11"/>
  <c r="AR476" i="11"/>
  <c r="BA476" i="11"/>
  <c r="X477" i="11"/>
  <c r="AQ477" i="11"/>
  <c r="AP478" i="11"/>
  <c r="BB478" i="11"/>
  <c r="Z480" i="11"/>
  <c r="AR480" i="11"/>
  <c r="BA480" i="11"/>
  <c r="AP481" i="11"/>
  <c r="AY481" i="11"/>
  <c r="X483" i="11"/>
  <c r="AP484" i="11"/>
  <c r="AY484" i="11"/>
  <c r="Z485" i="11"/>
  <c r="AR485" i="11"/>
  <c r="BA485" i="11"/>
  <c r="AP486" i="11"/>
  <c r="BB486" i="11"/>
  <c r="BC486" i="11"/>
  <c r="AP487" i="11"/>
  <c r="BB487" i="11"/>
  <c r="BC487" i="11"/>
  <c r="AP488" i="11"/>
  <c r="AQ488" i="11"/>
  <c r="AY488" i="11"/>
  <c r="Z490" i="11"/>
  <c r="AR490" i="11"/>
  <c r="BA490" i="11"/>
  <c r="X491" i="11"/>
  <c r="AQ492" i="11"/>
  <c r="X493" i="11"/>
  <c r="X495" i="11"/>
  <c r="AQ495" i="11"/>
  <c r="AP496" i="11"/>
  <c r="AQ496" i="11"/>
  <c r="X497" i="11"/>
  <c r="Z500" i="11"/>
  <c r="AR500" i="11"/>
  <c r="X502" i="11"/>
  <c r="X504" i="11"/>
  <c r="AQ504" i="11"/>
  <c r="AP505" i="11"/>
  <c r="AY505" i="11"/>
  <c r="Z506" i="11"/>
  <c r="BB506" i="11"/>
  <c r="BC506" i="11"/>
  <c r="AR507" i="11"/>
  <c r="BA507" i="11"/>
  <c r="AY507" i="11"/>
  <c r="BB507" i="11"/>
  <c r="BA509" i="11"/>
  <c r="X510" i="11"/>
  <c r="Z516" i="11"/>
  <c r="X516" i="11"/>
  <c r="AQ517" i="11"/>
  <c r="X521" i="11"/>
  <c r="Z521" i="11"/>
  <c r="BB525" i="11"/>
  <c r="AQ525" i="11"/>
  <c r="BA536" i="11"/>
  <c r="BC536" i="11"/>
  <c r="AR477" i="11"/>
  <c r="BA477" i="11"/>
  <c r="BC477" i="11"/>
  <c r="AR483" i="11"/>
  <c r="BA483" i="11"/>
  <c r="BB485" i="11"/>
  <c r="BB490" i="11"/>
  <c r="AR491" i="11"/>
  <c r="BA491" i="11"/>
  <c r="AR492" i="11"/>
  <c r="BA492" i="11"/>
  <c r="BC492" i="11"/>
  <c r="AR493" i="11"/>
  <c r="BA493" i="11"/>
  <c r="AR495" i="11"/>
  <c r="AY496" i="11"/>
  <c r="AR497" i="11"/>
  <c r="BA497" i="11"/>
  <c r="AS500" i="11"/>
  <c r="AZ500" i="11"/>
  <c r="BB500" i="11"/>
  <c r="AR502" i="11"/>
  <c r="BA502" i="11"/>
  <c r="AR504" i="11"/>
  <c r="BA504" i="11"/>
  <c r="BC504" i="11"/>
  <c r="AR510" i="11"/>
  <c r="BA510" i="11"/>
  <c r="BC510" i="11"/>
  <c r="AQ510" i="11"/>
  <c r="Z513" i="11"/>
  <c r="X513" i="11"/>
  <c r="AR516" i="11"/>
  <c r="AQ516" i="11"/>
  <c r="BA521" i="11"/>
  <c r="BB480" i="11"/>
  <c r="AS495" i="11"/>
  <c r="AZ495" i="11"/>
  <c r="BB495" i="11"/>
  <c r="Z511" i="11"/>
  <c r="X511" i="11"/>
  <c r="AR513" i="11"/>
  <c r="AY513" i="11"/>
  <c r="AP483" i="11"/>
  <c r="BB483" i="11"/>
  <c r="AP491" i="11"/>
  <c r="BB491" i="11"/>
  <c r="AP493" i="11"/>
  <c r="BB493" i="11"/>
  <c r="AS496" i="11"/>
  <c r="AZ496" i="11"/>
  <c r="AP497" i="11"/>
  <c r="BB497" i="11"/>
  <c r="AP502" i="11"/>
  <c r="BB502" i="11"/>
  <c r="X507" i="11"/>
  <c r="AY509" i="11"/>
  <c r="AP509" i="11"/>
  <c r="AR511" i="11"/>
  <c r="BA511" i="11"/>
  <c r="BC511" i="11"/>
  <c r="AQ511" i="11"/>
  <c r="AP513" i="11"/>
  <c r="AQ513" i="11"/>
  <c r="AT513" i="11"/>
  <c r="X514" i="11"/>
  <c r="AS516" i="11"/>
  <c r="AZ516" i="11"/>
  <c r="BB516" i="11"/>
  <c r="X519" i="11"/>
  <c r="AR519" i="11"/>
  <c r="BA519" i="11"/>
  <c r="AP520" i="11"/>
  <c r="BB520" i="11"/>
  <c r="Z523" i="11"/>
  <c r="AP524" i="11"/>
  <c r="AQ524" i="11"/>
  <c r="AY524" i="11"/>
  <c r="Z526" i="11"/>
  <c r="BB526" i="11"/>
  <c r="BC526" i="11"/>
  <c r="X527" i="11"/>
  <c r="AQ527" i="11"/>
  <c r="X528" i="11"/>
  <c r="AQ528" i="11"/>
  <c r="X529" i="11"/>
  <c r="AQ529" i="11"/>
  <c r="BA529" i="11"/>
  <c r="BC529" i="11"/>
  <c r="X530" i="11"/>
  <c r="AQ530" i="11"/>
  <c r="BA530" i="11"/>
  <c r="BC530" i="11"/>
  <c r="AP531" i="11"/>
  <c r="AQ531" i="11"/>
  <c r="AT531" i="11"/>
  <c r="X532" i="11"/>
  <c r="AQ532" i="11"/>
  <c r="BA532" i="11"/>
  <c r="BC532" i="11"/>
  <c r="AP533" i="11"/>
  <c r="BB533" i="11"/>
  <c r="AP534" i="11"/>
  <c r="BB534" i="11"/>
  <c r="X537" i="11"/>
  <c r="AQ537" i="11"/>
  <c r="AR538" i="11"/>
  <c r="BA538" i="11"/>
  <c r="BC538" i="11"/>
  <c r="AP539" i="11"/>
  <c r="BB539" i="11"/>
  <c r="AP540" i="11"/>
  <c r="BB540" i="11"/>
  <c r="BC540" i="11"/>
  <c r="AP541" i="11"/>
  <c r="BB541" i="11"/>
  <c r="BC541" i="11"/>
  <c r="AP542" i="11"/>
  <c r="BB542" i="11"/>
  <c r="AP543" i="11"/>
  <c r="AY543" i="11"/>
  <c r="X545" i="11"/>
  <c r="AP546" i="11"/>
  <c r="AY546" i="11"/>
  <c r="Z547" i="11"/>
  <c r="AP548" i="11"/>
  <c r="BB548" i="11"/>
  <c r="BA548" i="11"/>
  <c r="Z549" i="11"/>
  <c r="AY550" i="11"/>
  <c r="AP550" i="11"/>
  <c r="AQ555" i="11"/>
  <c r="Z557" i="11"/>
  <c r="X557" i="11"/>
  <c r="BB561" i="11"/>
  <c r="BC561" i="11"/>
  <c r="AQ561" i="11"/>
  <c r="AP512" i="11"/>
  <c r="AP515" i="11"/>
  <c r="AP522" i="11"/>
  <c r="BB523" i="11"/>
  <c r="BC523" i="11"/>
  <c r="AR527" i="11"/>
  <c r="BA527" i="11"/>
  <c r="BC527" i="11"/>
  <c r="AR528" i="11"/>
  <c r="BA528" i="11"/>
  <c r="BC528" i="11"/>
  <c r="AY531" i="11"/>
  <c r="AQ533" i="11"/>
  <c r="BA533" i="11"/>
  <c r="BA534" i="11"/>
  <c r="AR537" i="11"/>
  <c r="BA537" i="11"/>
  <c r="BC537" i="11"/>
  <c r="BA539" i="11"/>
  <c r="AQ541" i="11"/>
  <c r="AR545" i="11"/>
  <c r="BA545" i="11"/>
  <c r="AY547" i="11"/>
  <c r="AP547" i="11"/>
  <c r="BA549" i="11"/>
  <c r="BC549" i="11"/>
  <c r="AQ549" i="11"/>
  <c r="Z553" i="11"/>
  <c r="X553" i="11"/>
  <c r="AR557" i="11"/>
  <c r="BA557" i="11"/>
  <c r="BC557" i="11"/>
  <c r="AQ557" i="11"/>
  <c r="AY558" i="11"/>
  <c r="AP558" i="11"/>
  <c r="AQ558" i="11"/>
  <c r="BA558" i="11"/>
  <c r="BB563" i="11"/>
  <c r="BC563" i="11"/>
  <c r="AQ563" i="11"/>
  <c r="BB521" i="11"/>
  <c r="AR531" i="11"/>
  <c r="AR551" i="11"/>
  <c r="BA551" i="11"/>
  <c r="AY551" i="11"/>
  <c r="AR553" i="11"/>
  <c r="BA553" i="11"/>
  <c r="AY554" i="11"/>
  <c r="AP554" i="11"/>
  <c r="AP545" i="11"/>
  <c r="BB545" i="11"/>
  <c r="AP551" i="11"/>
  <c r="AQ552" i="11"/>
  <c r="AP553" i="11"/>
  <c r="BB553" i="11"/>
  <c r="AR554" i="11"/>
  <c r="BA554" i="11"/>
  <c r="AS552" i="11"/>
  <c r="AZ552" i="11"/>
  <c r="BB552" i="11"/>
  <c r="AP560" i="11"/>
  <c r="BB560" i="11"/>
  <c r="Z562" i="11"/>
  <c r="Z564" i="11"/>
  <c r="X565" i="11"/>
  <c r="X567" i="11"/>
  <c r="AQ567" i="11"/>
  <c r="BA567" i="11"/>
  <c r="BC567" i="11"/>
  <c r="X568" i="11"/>
  <c r="AQ568" i="11"/>
  <c r="BA568" i="11"/>
  <c r="BC568" i="11"/>
  <c r="AP569" i="11"/>
  <c r="BB569" i="11"/>
  <c r="X571" i="11"/>
  <c r="AQ571" i="11"/>
  <c r="AP572" i="11"/>
  <c r="BB572" i="11"/>
  <c r="AP573" i="11"/>
  <c r="BB573" i="11"/>
  <c r="X575" i="11"/>
  <c r="X577" i="11"/>
  <c r="AQ577" i="11"/>
  <c r="BA577" i="11"/>
  <c r="BC577" i="11"/>
  <c r="X578" i="11"/>
  <c r="AQ578" i="11"/>
  <c r="AS579" i="11"/>
  <c r="AZ579" i="11"/>
  <c r="BB579" i="11"/>
  <c r="AP580" i="11"/>
  <c r="BB580" i="11"/>
  <c r="AP556" i="11"/>
  <c r="AQ560" i="11"/>
  <c r="BB564" i="11"/>
  <c r="BC564" i="11"/>
  <c r="AR565" i="11"/>
  <c r="BA565" i="11"/>
  <c r="AP566" i="11"/>
  <c r="BA569" i="11"/>
  <c r="AP570" i="11"/>
  <c r="AR571" i="11"/>
  <c r="BA571" i="11"/>
  <c r="BA572" i="11"/>
  <c r="BA573" i="11"/>
  <c r="AP574" i="11"/>
  <c r="AR575" i="11"/>
  <c r="BA575" i="11"/>
  <c r="AP576" i="11"/>
  <c r="AR578" i="11"/>
  <c r="BA578" i="11"/>
  <c r="BC578" i="11"/>
  <c r="BA580" i="11"/>
  <c r="BB562" i="11"/>
  <c r="BC562" i="11"/>
  <c r="AP565" i="11"/>
  <c r="BB565" i="11"/>
  <c r="AP575" i="11"/>
  <c r="BB575" i="11"/>
  <c r="BA360" i="11"/>
  <c r="BB439" i="11"/>
  <c r="AQ123" i="11"/>
  <c r="AQ43" i="11"/>
  <c r="BB438" i="11"/>
  <c r="BB115" i="11"/>
  <c r="BC115" i="11"/>
  <c r="AQ580" i="11"/>
  <c r="AQ226" i="11"/>
  <c r="BC398" i="11"/>
  <c r="BC329" i="11"/>
  <c r="BC163" i="11"/>
  <c r="BB111" i="11"/>
  <c r="BC111" i="11"/>
  <c r="BC285" i="11"/>
  <c r="BC107" i="11"/>
  <c r="AQ573" i="11"/>
  <c r="BB554" i="11"/>
  <c r="AQ238" i="11"/>
  <c r="AQ114" i="11"/>
  <c r="AQ62" i="11"/>
  <c r="BB78" i="11"/>
  <c r="BC18" i="11"/>
  <c r="BB28" i="11"/>
  <c r="AQ29" i="11"/>
  <c r="AQ222" i="11"/>
  <c r="AQ79" i="11"/>
  <c r="BC461" i="11"/>
  <c r="BC575" i="11"/>
  <c r="BC521" i="11"/>
  <c r="AQ453" i="11"/>
  <c r="BB266" i="11"/>
  <c r="AQ247" i="11"/>
  <c r="AQ64" i="11"/>
  <c r="BA68" i="11"/>
  <c r="BA214" i="11"/>
  <c r="AQ186" i="11"/>
  <c r="AQ72" i="11"/>
  <c r="AQ456" i="11"/>
  <c r="BA516" i="11"/>
  <c r="AQ451" i="11"/>
  <c r="BC325" i="11"/>
  <c r="BA224" i="11"/>
  <c r="BC234" i="11"/>
  <c r="BB195" i="11"/>
  <c r="BB175" i="11"/>
  <c r="BC175" i="11"/>
  <c r="BA84" i="11"/>
  <c r="AQ28" i="11"/>
  <c r="AQ157" i="11"/>
  <c r="AQ80" i="11"/>
  <c r="AQ53" i="11"/>
  <c r="AQ544" i="11"/>
  <c r="BC539" i="11"/>
  <c r="AQ487" i="11"/>
  <c r="AQ319" i="11"/>
  <c r="AQ325" i="11"/>
  <c r="BA291" i="11"/>
  <c r="BC258" i="11"/>
  <c r="BC184" i="11"/>
  <c r="BC182" i="11"/>
  <c r="BB177" i="11"/>
  <c r="AQ161" i="11"/>
  <c r="AQ138" i="11"/>
  <c r="AQ131" i="11"/>
  <c r="BC454" i="11"/>
  <c r="BB211" i="11"/>
  <c r="AQ307" i="11"/>
  <c r="BB311" i="11"/>
  <c r="BC311" i="11"/>
  <c r="AQ144" i="11"/>
  <c r="AQ85" i="11"/>
  <c r="BB158" i="11"/>
  <c r="BC158" i="11"/>
  <c r="BC24" i="11"/>
  <c r="AQ461" i="11"/>
  <c r="BC219" i="11"/>
  <c r="BB183" i="11"/>
  <c r="BC183" i="11"/>
  <c r="BB46" i="11"/>
  <c r="BC46" i="11"/>
  <c r="BC571" i="11"/>
  <c r="BB551" i="11"/>
  <c r="BB509" i="11"/>
  <c r="BC455" i="11"/>
  <c r="AQ470" i="11"/>
  <c r="AQ405" i="11"/>
  <c r="AQ384" i="11"/>
  <c r="AQ373" i="11"/>
  <c r="AQ314" i="11"/>
  <c r="BC209" i="11"/>
  <c r="AQ194" i="11"/>
  <c r="BC181" i="11"/>
  <c r="BB45" i="11"/>
  <c r="BA31" i="11"/>
  <c r="AQ499" i="11"/>
  <c r="AQ362" i="11"/>
  <c r="BB374" i="11"/>
  <c r="BC374" i="11"/>
  <c r="AQ374" i="11"/>
  <c r="BB382" i="11"/>
  <c r="BC382" i="11"/>
  <c r="BB287" i="11"/>
  <c r="BC287" i="11"/>
  <c r="BB273" i="11"/>
  <c r="BC273" i="11"/>
  <c r="BB193" i="11"/>
  <c r="BC193" i="11"/>
  <c r="BB518" i="11"/>
  <c r="BC518" i="11"/>
  <c r="AQ518" i="11"/>
  <c r="AQ63" i="11"/>
  <c r="AQ94" i="11"/>
  <c r="AT94" i="11"/>
  <c r="BA94" i="11"/>
  <c r="BC94" i="11"/>
  <c r="BB56" i="11"/>
  <c r="BC56" i="11"/>
  <c r="BA513" i="11"/>
  <c r="BC459" i="11"/>
  <c r="BB416" i="11"/>
  <c r="BB356" i="11"/>
  <c r="BB351" i="11"/>
  <c r="BC211" i="11"/>
  <c r="BB27" i="11"/>
  <c r="BC168" i="11"/>
  <c r="AQ71" i="11"/>
  <c r="BB371" i="11"/>
  <c r="BC371" i="11"/>
  <c r="AQ371" i="11"/>
  <c r="BB136" i="11"/>
  <c r="BC136" i="11"/>
  <c r="AQ136" i="11"/>
  <c r="AQ219" i="11"/>
  <c r="BB190" i="11"/>
  <c r="BC190" i="11"/>
  <c r="BB92" i="11"/>
  <c r="BC92" i="11"/>
  <c r="BB503" i="11"/>
  <c r="BC503" i="11"/>
  <c r="AQ503" i="11"/>
  <c r="BB292" i="11"/>
  <c r="AQ292" i="11"/>
  <c r="AT292" i="11"/>
  <c r="BA292" i="11"/>
  <c r="AQ107" i="11"/>
  <c r="AQ553" i="11"/>
  <c r="BC548" i="11"/>
  <c r="AQ545" i="11"/>
  <c r="BC542" i="11"/>
  <c r="BC533" i="11"/>
  <c r="BB484" i="11"/>
  <c r="BC484" i="11"/>
  <c r="BC435" i="11"/>
  <c r="BC376" i="11"/>
  <c r="BB368" i="11"/>
  <c r="AQ353" i="11"/>
  <c r="AQ278" i="11"/>
  <c r="BA274" i="11"/>
  <c r="BC274" i="11"/>
  <c r="BA279" i="11"/>
  <c r="AQ234" i="11"/>
  <c r="BC75" i="11"/>
  <c r="BC28" i="11"/>
  <c r="AQ489" i="11"/>
  <c r="BB501" i="11"/>
  <c r="BC501" i="11"/>
  <c r="BC350" i="11"/>
  <c r="BB165" i="11"/>
  <c r="BC165" i="11"/>
  <c r="BC318" i="11"/>
  <c r="BB308" i="11"/>
  <c r="BC308" i="11"/>
  <c r="BB282" i="11"/>
  <c r="BC282" i="11"/>
  <c r="BC242" i="11"/>
  <c r="BC157" i="11"/>
  <c r="AQ164" i="11"/>
  <c r="AQ248" i="11"/>
  <c r="BC144" i="11"/>
  <c r="AQ171" i="11"/>
  <c r="BB122" i="11"/>
  <c r="BC122" i="11"/>
  <c r="BC25" i="11"/>
  <c r="AQ569" i="11"/>
  <c r="BC572" i="11"/>
  <c r="AQ554" i="11"/>
  <c r="BA579" i="11"/>
  <c r="BC502" i="11"/>
  <c r="BC491" i="11"/>
  <c r="BC525" i="11"/>
  <c r="BB505" i="11"/>
  <c r="BC505" i="11"/>
  <c r="BA500" i="11"/>
  <c r="BC428" i="11"/>
  <c r="BC431" i="11"/>
  <c r="BA422" i="11"/>
  <c r="BC422" i="11"/>
  <c r="AQ418" i="11"/>
  <c r="BB391" i="11"/>
  <c r="BC384" i="11"/>
  <c r="BA367" i="11"/>
  <c r="BC367" i="11"/>
  <c r="AQ351" i="11"/>
  <c r="BC226" i="11"/>
  <c r="BB212" i="11"/>
  <c r="BB192" i="11"/>
  <c r="BB156" i="11"/>
  <c r="BA155" i="11"/>
  <c r="BC155" i="11"/>
  <c r="BC57" i="11"/>
  <c r="BC126" i="11"/>
  <c r="BB96" i="11"/>
  <c r="BB48" i="11"/>
  <c r="BC40" i="11"/>
  <c r="BC29" i="11"/>
  <c r="BB519" i="11"/>
  <c r="BB514" i="11"/>
  <c r="BC514" i="11"/>
  <c r="BC499" i="11"/>
  <c r="BB482" i="11"/>
  <c r="BC482" i="11"/>
  <c r="AQ168" i="11"/>
  <c r="BB208" i="11"/>
  <c r="BC208" i="11"/>
  <c r="AQ396" i="11"/>
  <c r="BC307" i="11"/>
  <c r="BC299" i="11"/>
  <c r="AQ207" i="11"/>
  <c r="AQ211" i="11"/>
  <c r="BC560" i="11"/>
  <c r="BC519" i="11"/>
  <c r="BC478" i="11"/>
  <c r="BC319" i="11"/>
  <c r="BC291" i="11"/>
  <c r="AQ298" i="11"/>
  <c r="BC266" i="11"/>
  <c r="BC124" i="11"/>
  <c r="BC61" i="11"/>
  <c r="BC45" i="11"/>
  <c r="BC328" i="11"/>
  <c r="AQ204" i="11"/>
  <c r="BB120" i="11"/>
  <c r="BC120" i="11"/>
  <c r="AQ120" i="11"/>
  <c r="BB113" i="11"/>
  <c r="BC113" i="11"/>
  <c r="AQ113" i="11"/>
  <c r="AQ215" i="11"/>
  <c r="BA531" i="11"/>
  <c r="AQ540" i="11"/>
  <c r="BB546" i="11"/>
  <c r="BC546" i="11"/>
  <c r="BB543" i="11"/>
  <c r="BC543" i="11"/>
  <c r="AQ497" i="11"/>
  <c r="BB481" i="11"/>
  <c r="BC481" i="11"/>
  <c r="BC458" i="11"/>
  <c r="AQ428" i="11"/>
  <c r="BA366" i="11"/>
  <c r="BC356" i="11"/>
  <c r="BA289" i="11"/>
  <c r="BC289" i="11"/>
  <c r="BA225" i="11"/>
  <c r="BC225" i="11"/>
  <c r="BC218" i="11"/>
  <c r="AQ243" i="11"/>
  <c r="BC194" i="11"/>
  <c r="AQ182" i="11"/>
  <c r="BC177" i="11"/>
  <c r="BC138" i="11"/>
  <c r="BB31" i="11"/>
  <c r="BC31" i="11"/>
  <c r="BC27" i="11"/>
  <c r="BB559" i="11"/>
  <c r="BC559" i="11"/>
  <c r="AQ363" i="11"/>
  <c r="BC247" i="11"/>
  <c r="AQ519" i="11"/>
  <c r="BB142" i="11"/>
  <c r="BC142" i="11"/>
  <c r="AQ142" i="11"/>
  <c r="AQ149" i="11"/>
  <c r="AQ165" i="11"/>
  <c r="BB119" i="11"/>
  <c r="BC119" i="11"/>
  <c r="AQ119" i="11"/>
  <c r="BB65" i="11"/>
  <c r="BC65" i="11"/>
  <c r="AQ65" i="11"/>
  <c r="BB81" i="11"/>
  <c r="BC81" i="11"/>
  <c r="BC8" i="11"/>
  <c r="BC37" i="11"/>
  <c r="AQ570" i="11"/>
  <c r="BB570" i="11"/>
  <c r="BC570" i="11"/>
  <c r="BC565" i="11"/>
  <c r="BC579" i="11"/>
  <c r="BC545" i="11"/>
  <c r="AQ548" i="11"/>
  <c r="AQ534" i="11"/>
  <c r="AQ522" i="11"/>
  <c r="BB522" i="11"/>
  <c r="BC522" i="11"/>
  <c r="AQ574" i="11"/>
  <c r="BB574" i="11"/>
  <c r="BC574" i="11"/>
  <c r="AQ572" i="11"/>
  <c r="BC573" i="11"/>
  <c r="BC569" i="11"/>
  <c r="BA552" i="11"/>
  <c r="BC552" i="11"/>
  <c r="BC553" i="11"/>
  <c r="BB547" i="11"/>
  <c r="BC547" i="11"/>
  <c r="AQ547" i="11"/>
  <c r="AQ542" i="11"/>
  <c r="AQ539" i="11"/>
  <c r="BB515" i="11"/>
  <c r="BC515" i="11"/>
  <c r="AQ515" i="11"/>
  <c r="AQ546" i="11"/>
  <c r="AQ551" i="11"/>
  <c r="BC485" i="11"/>
  <c r="BC507" i="11"/>
  <c r="BB496" i="11"/>
  <c r="BB488" i="11"/>
  <c r="BC488" i="11"/>
  <c r="BB466" i="11"/>
  <c r="BC466" i="11"/>
  <c r="BA447" i="11"/>
  <c r="AQ471" i="11"/>
  <c r="BC470" i="11"/>
  <c r="BB437" i="11"/>
  <c r="BC437" i="11"/>
  <c r="AQ437" i="11"/>
  <c r="BB412" i="11"/>
  <c r="BC412" i="11"/>
  <c r="AQ412" i="11"/>
  <c r="AQ376" i="11"/>
  <c r="AQ368" i="11"/>
  <c r="AQ364" i="11"/>
  <c r="BB414" i="11"/>
  <c r="BC414" i="11"/>
  <c r="BC405" i="11"/>
  <c r="BB366" i="11"/>
  <c r="BC366" i="11"/>
  <c r="BC361" i="11"/>
  <c r="BB359" i="11"/>
  <c r="BC359" i="11"/>
  <c r="BB343" i="11"/>
  <c r="BC343" i="11"/>
  <c r="BC298" i="11"/>
  <c r="BC278" i="11"/>
  <c r="AQ356" i="11"/>
  <c r="BB338" i="11"/>
  <c r="BC338" i="11"/>
  <c r="BC353" i="11"/>
  <c r="BB290" i="11"/>
  <c r="BC290" i="11"/>
  <c r="AQ290" i="11"/>
  <c r="BB286" i="11"/>
  <c r="BC286" i="11"/>
  <c r="AQ286" i="11"/>
  <c r="AQ258" i="11"/>
  <c r="BC243" i="11"/>
  <c r="AQ202" i="11"/>
  <c r="AQ264" i="11"/>
  <c r="BC238" i="11"/>
  <c r="BA227" i="11"/>
  <c r="BC227" i="11"/>
  <c r="BB224" i="11"/>
  <c r="BC224" i="11"/>
  <c r="BB216" i="11"/>
  <c r="BC216" i="11"/>
  <c r="BB210" i="11"/>
  <c r="BC210" i="11"/>
  <c r="BB206" i="11"/>
  <c r="BC206" i="11"/>
  <c r="AQ177" i="11"/>
  <c r="AQ175" i="11"/>
  <c r="BC161" i="11"/>
  <c r="AQ156" i="11"/>
  <c r="BB151" i="11"/>
  <c r="BC151" i="11"/>
  <c r="BC166" i="11"/>
  <c r="BC162" i="11"/>
  <c r="AQ132" i="11"/>
  <c r="AT132" i="11"/>
  <c r="BA132" i="11"/>
  <c r="BC132" i="11"/>
  <c r="AQ118" i="11"/>
  <c r="AQ102" i="11"/>
  <c r="BB150" i="11"/>
  <c r="BC150" i="11"/>
  <c r="BC114" i="11"/>
  <c r="BB112" i="11"/>
  <c r="BC112" i="11"/>
  <c r="BC99" i="11"/>
  <c r="BC70" i="11"/>
  <c r="BB52" i="11"/>
  <c r="BC52" i="11"/>
  <c r="BC104" i="11"/>
  <c r="AQ45" i="11"/>
  <c r="BB4" i="11"/>
  <c r="BC4" i="11"/>
  <c r="AQ36" i="11"/>
  <c r="BC133" i="11"/>
  <c r="AQ3" i="11"/>
  <c r="BB3" i="11"/>
  <c r="BC3" i="11"/>
  <c r="AQ566" i="11"/>
  <c r="BB566" i="11"/>
  <c r="BC566" i="11"/>
  <c r="BB558" i="11"/>
  <c r="BC558" i="11"/>
  <c r="BB512" i="11"/>
  <c r="BC512" i="11"/>
  <c r="AQ512" i="11"/>
  <c r="BC493" i="11"/>
  <c r="BC500" i="11"/>
  <c r="AQ543" i="11"/>
  <c r="BC490" i="11"/>
  <c r="AQ473" i="11"/>
  <c r="BC476" i="11"/>
  <c r="BC469" i="11"/>
  <c r="BB444" i="11"/>
  <c r="BC444" i="11"/>
  <c r="BC438" i="11"/>
  <c r="BB441" i="11"/>
  <c r="BC441" i="11"/>
  <c r="AQ484" i="11"/>
  <c r="BB429" i="11"/>
  <c r="BC429" i="11"/>
  <c r="AQ429" i="11"/>
  <c r="BB424" i="11"/>
  <c r="BC424" i="11"/>
  <c r="AQ424" i="11"/>
  <c r="BC410" i="11"/>
  <c r="BB404" i="11"/>
  <c r="BC404" i="11"/>
  <c r="AQ404" i="11"/>
  <c r="AQ410" i="11"/>
  <c r="BB409" i="11"/>
  <c r="BC409" i="11"/>
  <c r="AQ409" i="11"/>
  <c r="BB394" i="11"/>
  <c r="BC394" i="11"/>
  <c r="BB388" i="11"/>
  <c r="BC388" i="11"/>
  <c r="BB327" i="11"/>
  <c r="BC327" i="11"/>
  <c r="BC314" i="11"/>
  <c r="BC360" i="11"/>
  <c r="BB323" i="11"/>
  <c r="BC323" i="11"/>
  <c r="AQ323" i="11"/>
  <c r="AQ321" i="11"/>
  <c r="AT321" i="11"/>
  <c r="BA321" i="11"/>
  <c r="BB321" i="11"/>
  <c r="BB313" i="11"/>
  <c r="BC313" i="11"/>
  <c r="AQ313" i="11"/>
  <c r="BB284" i="11"/>
  <c r="BC284" i="11"/>
  <c r="AQ284" i="11"/>
  <c r="BB261" i="11"/>
  <c r="BC261" i="11"/>
  <c r="AQ261" i="11"/>
  <c r="BB256" i="11"/>
  <c r="BC256" i="11"/>
  <c r="BB269" i="11"/>
  <c r="BC269" i="11"/>
  <c r="BB241" i="11"/>
  <c r="BC241" i="11"/>
  <c r="BC212" i="11"/>
  <c r="BC192" i="11"/>
  <c r="BB148" i="11"/>
  <c r="BC148" i="11"/>
  <c r="BC118" i="11"/>
  <c r="BC96" i="11"/>
  <c r="BC62" i="11"/>
  <c r="BC55" i="11"/>
  <c r="BC48" i="11"/>
  <c r="BC36" i="11"/>
  <c r="BC13" i="11"/>
  <c r="BC140" i="11"/>
  <c r="AQ18" i="11"/>
  <c r="BB5" i="11"/>
  <c r="BC5" i="11"/>
  <c r="AQ5" i="11"/>
  <c r="AQ2" i="11"/>
  <c r="BB9" i="11"/>
  <c r="BC9" i="11"/>
  <c r="AQ4" i="11"/>
  <c r="BB556" i="11"/>
  <c r="BC556" i="11"/>
  <c r="AQ556" i="11"/>
  <c r="BB550" i="11"/>
  <c r="BC550" i="11"/>
  <c r="AQ550" i="11"/>
  <c r="BC534" i="11"/>
  <c r="BA495" i="11"/>
  <c r="BC495" i="11"/>
  <c r="AQ502" i="11"/>
  <c r="BC447" i="11"/>
  <c r="BC439" i="11"/>
  <c r="BC472" i="11"/>
  <c r="BB419" i="11"/>
  <c r="BC419" i="11"/>
  <c r="AQ419" i="11"/>
  <c r="BB357" i="11"/>
  <c r="BC357" i="11"/>
  <c r="AQ357" i="11"/>
  <c r="BA403" i="11"/>
  <c r="BC403" i="11"/>
  <c r="BC373" i="11"/>
  <c r="BC368" i="11"/>
  <c r="BC364" i="11"/>
  <c r="BC408" i="11"/>
  <c r="AQ329" i="11"/>
  <c r="AQ283" i="11"/>
  <c r="AQ322" i="11"/>
  <c r="AT322" i="11"/>
  <c r="BA322" i="11"/>
  <c r="BC322" i="11"/>
  <c r="BC271" i="11"/>
  <c r="BC265" i="11"/>
  <c r="BC263" i="11"/>
  <c r="BC268" i="11"/>
  <c r="BB214" i="11"/>
  <c r="BC214" i="11"/>
  <c r="BC195" i="11"/>
  <c r="BC156" i="11"/>
  <c r="BC188" i="11"/>
  <c r="BC159" i="11"/>
  <c r="AQ163" i="11"/>
  <c r="BC134" i="11"/>
  <c r="BC131" i="11"/>
  <c r="BC91" i="11"/>
  <c r="BC84" i="11"/>
  <c r="BC78" i="11"/>
  <c r="BB68" i="11"/>
  <c r="BC68" i="11"/>
  <c r="BA109" i="11"/>
  <c r="BC109" i="11"/>
  <c r="BC34" i="11"/>
  <c r="AQ13" i="11"/>
  <c r="AQ150" i="11"/>
  <c r="BB17" i="11"/>
  <c r="BC17" i="11"/>
  <c r="AQ17" i="11"/>
  <c r="AQ15" i="11"/>
  <c r="BC7" i="11"/>
  <c r="AQ576" i="11"/>
  <c r="BB576" i="11"/>
  <c r="BC576" i="11"/>
  <c r="AQ575" i="11"/>
  <c r="BC551" i="11"/>
  <c r="BC580" i="11"/>
  <c r="AQ565" i="11"/>
  <c r="BC554" i="11"/>
  <c r="BB531" i="11"/>
  <c r="BC531" i="11"/>
  <c r="BB524" i="11"/>
  <c r="BC524" i="11"/>
  <c r="BB513" i="11"/>
  <c r="BC513" i="11"/>
  <c r="BC509" i="11"/>
  <c r="BC497" i="11"/>
  <c r="BC483" i="11"/>
  <c r="AQ520" i="11"/>
  <c r="AT520" i="11"/>
  <c r="BA520" i="11"/>
  <c r="BC520" i="11"/>
  <c r="BC480" i="11"/>
  <c r="AQ486" i="11"/>
  <c r="AQ478" i="11"/>
  <c r="AQ509" i="11"/>
  <c r="AQ493" i="11"/>
  <c r="AQ491" i="11"/>
  <c r="AQ483" i="11"/>
  <c r="BC516" i="11"/>
  <c r="AQ468" i="11"/>
  <c r="BC449" i="11"/>
  <c r="AQ505" i="11"/>
  <c r="AQ481" i="11"/>
  <c r="BC467" i="11"/>
  <c r="BC453" i="11"/>
  <c r="BC451" i="11"/>
  <c r="AQ446" i="11"/>
  <c r="AT446" i="11"/>
  <c r="BA446" i="11"/>
  <c r="BC446" i="11"/>
  <c r="AQ439" i="11"/>
  <c r="BA496" i="11"/>
  <c r="BC465" i="11"/>
  <c r="BB448" i="11"/>
  <c r="BC448" i="11"/>
  <c r="AQ448" i="11"/>
  <c r="AQ449" i="11"/>
  <c r="BB402" i="11"/>
  <c r="BC402" i="11"/>
  <c r="BA413" i="11"/>
  <c r="BC413" i="11"/>
  <c r="AQ402" i="11"/>
  <c r="BB352" i="11"/>
  <c r="BC352" i="11"/>
  <c r="AQ352" i="11"/>
  <c r="AQ438" i="11"/>
  <c r="BC418" i="11"/>
  <c r="BC416" i="11"/>
  <c r="BC391" i="11"/>
  <c r="BB370" i="11"/>
  <c r="BC370" i="11"/>
  <c r="BC283" i="11"/>
  <c r="BC351" i="11"/>
  <c r="BC340" i="11"/>
  <c r="AQ340" i="11"/>
  <c r="BB294" i="11"/>
  <c r="BC294" i="11"/>
  <c r="AQ294" i="11"/>
  <c r="BB280" i="11"/>
  <c r="BC280" i="11"/>
  <c r="AQ280" i="11"/>
  <c r="AQ265" i="11"/>
  <c r="AQ263" i="11"/>
  <c r="BC279" i="11"/>
  <c r="AQ266" i="11"/>
  <c r="BC264" i="11"/>
  <c r="BB230" i="11"/>
  <c r="BC230" i="11"/>
  <c r="BB221" i="11"/>
  <c r="BC221" i="11"/>
  <c r="BC202" i="11"/>
  <c r="BB198" i="11"/>
  <c r="BC198" i="11"/>
  <c r="AQ159" i="11"/>
  <c r="AQ230" i="11"/>
  <c r="AQ151" i="11"/>
  <c r="BB127" i="11"/>
  <c r="BC127" i="11"/>
  <c r="BC102" i="11"/>
  <c r="BC90" i="11"/>
  <c r="BC167" i="11"/>
  <c r="AQ34" i="11"/>
  <c r="BC35" i="11"/>
  <c r="BA54" i="11"/>
  <c r="BC54" i="11"/>
  <c r="BC44" i="11"/>
  <c r="BC12" i="11"/>
  <c r="BC41" i="11"/>
  <c r="BC292" i="11"/>
  <c r="BC496" i="11"/>
  <c r="BC321" i="11"/>
</calcChain>
</file>

<file path=xl/comments1.xml><?xml version="1.0" encoding="utf-8"?>
<comments xmlns="http://schemas.openxmlformats.org/spreadsheetml/2006/main">
  <authors>
    <author>Marcela Rodríguez Lizcano</author>
  </authors>
  <commentList>
    <comment ref="P4" authorId="0" shapeId="0">
      <text>
        <r>
          <rPr>
            <b/>
            <sz val="9"/>
            <color indexed="81"/>
            <rFont val="Tahoma"/>
            <family val="2"/>
          </rPr>
          <t>Marcela Rodríguez Lizcano:</t>
        </r>
        <r>
          <rPr>
            <sz val="9"/>
            <color indexed="81"/>
            <rFont val="Tahoma"/>
            <family val="2"/>
          </rPr>
          <t xml:space="preserve">
Una vez traiga la edad, se debe reescribir para dejarla fija
</t>
        </r>
      </text>
    </comment>
    <comment ref="O9" authorId="0" shapeId="0">
      <text>
        <r>
          <rPr>
            <b/>
            <sz val="9"/>
            <color indexed="81"/>
            <rFont val="Tahoma"/>
            <family val="2"/>
          </rPr>
          <t>Marcela Rodríguez Lizcano:</t>
        </r>
        <r>
          <rPr>
            <sz val="9"/>
            <color indexed="81"/>
            <rFont val="Tahoma"/>
            <family val="2"/>
          </rPr>
          <t xml:space="preserve">
Contrato finalizado el 31/05/15
</t>
        </r>
      </text>
    </comment>
    <comment ref="O10" authorId="0" shapeId="0">
      <text>
        <r>
          <rPr>
            <b/>
            <sz val="9"/>
            <color indexed="81"/>
            <rFont val="Tahoma"/>
            <family val="2"/>
          </rPr>
          <t>Marcela Rodríguez Lizcano:</t>
        </r>
        <r>
          <rPr>
            <sz val="9"/>
            <color indexed="81"/>
            <rFont val="Tahoma"/>
            <family val="2"/>
          </rPr>
          <t xml:space="preserve">
Contrato termina el 31/12/15</t>
        </r>
      </text>
    </comment>
    <comment ref="O11" authorId="0" shapeId="0">
      <text>
        <r>
          <rPr>
            <b/>
            <sz val="9"/>
            <color indexed="81"/>
            <rFont val="Tahoma"/>
            <family val="2"/>
          </rPr>
          <t>Marcela Rodríguez Lizcano:</t>
        </r>
        <r>
          <rPr>
            <sz val="9"/>
            <color indexed="81"/>
            <rFont val="Tahoma"/>
            <family val="2"/>
          </rPr>
          <t xml:space="preserve">
Contrato termina el 31/12/15
</t>
        </r>
      </text>
    </comment>
  </commentList>
</comments>
</file>

<file path=xl/comments2.xml><?xml version="1.0" encoding="utf-8"?>
<comments xmlns="http://schemas.openxmlformats.org/spreadsheetml/2006/main">
  <authors>
    <author>Yeimi Lorena Colmenares Gonzalez</author>
  </authors>
  <commentList>
    <comment ref="AS68" authorId="0" shapeId="0">
      <text>
        <r>
          <rPr>
            <b/>
            <sz val="9"/>
            <color indexed="81"/>
            <rFont val="Tahoma"/>
            <family val="2"/>
          </rPr>
          <t>Yeimi Lorena Colmenares Gonzalez:</t>
        </r>
        <r>
          <rPr>
            <sz val="9"/>
            <color indexed="81"/>
            <rFont val="Tahoma"/>
            <family val="2"/>
          </rPr>
          <t xml:space="preserve">
Prima técnica Salarial
</t>
        </r>
      </text>
    </comment>
    <comment ref="AS104" authorId="0" shapeId="0">
      <text>
        <r>
          <rPr>
            <b/>
            <sz val="9"/>
            <color indexed="81"/>
            <rFont val="Tahoma"/>
            <family val="2"/>
          </rPr>
          <t>Yeimi Lorena Colmenares Gonzalez:</t>
        </r>
        <r>
          <rPr>
            <sz val="9"/>
            <color indexed="81"/>
            <rFont val="Tahoma"/>
            <family val="2"/>
          </rPr>
          <t xml:space="preserve">
Prima técnica salarial</t>
        </r>
      </text>
    </comment>
    <comment ref="AS109" authorId="0" shapeId="0">
      <text>
        <r>
          <rPr>
            <b/>
            <sz val="9"/>
            <color indexed="81"/>
            <rFont val="Tahoma"/>
            <family val="2"/>
          </rPr>
          <t>Yeimi Lorena Colmenares Gonzalez:</t>
        </r>
        <r>
          <rPr>
            <sz val="9"/>
            <color indexed="81"/>
            <rFont val="Tahoma"/>
            <family val="2"/>
          </rPr>
          <t xml:space="preserve">
Prima técnica salarial</t>
        </r>
      </text>
    </comment>
    <comment ref="AS113" authorId="0" shapeId="0">
      <text>
        <r>
          <rPr>
            <b/>
            <sz val="9"/>
            <color indexed="81"/>
            <rFont val="Tahoma"/>
            <family val="2"/>
          </rPr>
          <t>Yeimi Lorena Colmenares Gonzalez:</t>
        </r>
        <r>
          <rPr>
            <sz val="9"/>
            <color indexed="81"/>
            <rFont val="Tahoma"/>
            <family val="2"/>
          </rPr>
          <t xml:space="preserve">
Prima técnica salarial</t>
        </r>
      </text>
    </comment>
    <comment ref="AS133" authorId="0" shapeId="0">
      <text>
        <r>
          <rPr>
            <b/>
            <sz val="9"/>
            <color indexed="81"/>
            <rFont val="Tahoma"/>
            <family val="2"/>
          </rPr>
          <t>Yeimi Lorena Colmenares Gonzalez:</t>
        </r>
        <r>
          <rPr>
            <sz val="9"/>
            <color indexed="81"/>
            <rFont val="Tahoma"/>
            <family val="2"/>
          </rPr>
          <t xml:space="preserve">
Prima técnica salarial</t>
        </r>
      </text>
    </comment>
    <comment ref="AS279" authorId="0" shapeId="0">
      <text>
        <r>
          <rPr>
            <b/>
            <sz val="9"/>
            <color indexed="81"/>
            <rFont val="Tahoma"/>
            <family val="2"/>
          </rPr>
          <t>Yeimi Lorena Colmenares Gonzalez:</t>
        </r>
        <r>
          <rPr>
            <sz val="9"/>
            <color indexed="81"/>
            <rFont val="Tahoma"/>
            <family val="2"/>
          </rPr>
          <t xml:space="preserve">
Prima técnica salarial</t>
        </r>
      </text>
    </comment>
    <comment ref="AS413" authorId="0" shapeId="0">
      <text>
        <r>
          <rPr>
            <b/>
            <sz val="9"/>
            <color indexed="81"/>
            <rFont val="Tahoma"/>
            <family val="2"/>
          </rPr>
          <t>Yeimi Lorena Colmenares Gonzalez:</t>
        </r>
        <r>
          <rPr>
            <sz val="9"/>
            <color indexed="81"/>
            <rFont val="Tahoma"/>
            <family val="2"/>
          </rPr>
          <t xml:space="preserve">
Prima técnica salarial</t>
        </r>
      </text>
    </comment>
    <comment ref="AS495" authorId="0" shapeId="0">
      <text>
        <r>
          <rPr>
            <b/>
            <sz val="9"/>
            <color indexed="81"/>
            <rFont val="Tahoma"/>
            <family val="2"/>
          </rPr>
          <t>Yeimi Lorena Colmenares Gonzalez:</t>
        </r>
        <r>
          <rPr>
            <sz val="9"/>
            <color indexed="81"/>
            <rFont val="Tahoma"/>
            <family val="2"/>
          </rPr>
          <t xml:space="preserve">
Prima técnica salarial</t>
        </r>
      </text>
    </comment>
    <comment ref="AS496" authorId="0" shapeId="0">
      <text>
        <r>
          <rPr>
            <b/>
            <sz val="9"/>
            <color indexed="81"/>
            <rFont val="Tahoma"/>
            <family val="2"/>
          </rPr>
          <t>Yeimi Lorena Colmenares Gonzalez:</t>
        </r>
        <r>
          <rPr>
            <sz val="9"/>
            <color indexed="81"/>
            <rFont val="Tahoma"/>
            <family val="2"/>
          </rPr>
          <t xml:space="preserve">
Prima técnica salarial</t>
        </r>
      </text>
    </comment>
    <comment ref="E502" authorId="0" shapeId="0">
      <text>
        <r>
          <rPr>
            <b/>
            <sz val="9"/>
            <color indexed="81"/>
            <rFont val="Tahoma"/>
            <family val="2"/>
          </rPr>
          <t>Yeimi Lorena Colmenares Gonzalez: RENUNCIA A PARTIR DEL 16-6-15</t>
        </r>
        <r>
          <rPr>
            <sz val="9"/>
            <color indexed="81"/>
            <rFont val="Tahoma"/>
            <family val="2"/>
          </rPr>
          <t xml:space="preserve">
</t>
        </r>
      </text>
    </comment>
    <comment ref="F543" authorId="0" shapeId="0">
      <text>
        <r>
          <rPr>
            <b/>
            <sz val="9"/>
            <color indexed="81"/>
            <rFont val="Tahoma"/>
            <family val="2"/>
          </rPr>
          <t>Yeimi Lorena Colmenares Gonzalez: REUBICACIÓN A PARTIR DEL 19 DE AGOSTO PARA REGLAMENTOS TÉCNICOS</t>
        </r>
        <r>
          <rPr>
            <sz val="9"/>
            <color indexed="81"/>
            <rFont val="Tahoma"/>
            <family val="2"/>
          </rPr>
          <t xml:space="preserve">
</t>
        </r>
      </text>
    </comment>
  </commentList>
</comments>
</file>

<file path=xl/sharedStrings.xml><?xml version="1.0" encoding="utf-8"?>
<sst xmlns="http://schemas.openxmlformats.org/spreadsheetml/2006/main" count="12981" uniqueCount="2811">
  <si>
    <t>No.</t>
  </si>
  <si>
    <t>Cargo</t>
  </si>
  <si>
    <t>Tipo de vinculación</t>
  </si>
  <si>
    <t>Actividad realizada en el momento de ocurrencia del evento</t>
  </si>
  <si>
    <t>Jornada de trabajo habitual (Diurna, Nocturna, Mixta)</t>
  </si>
  <si>
    <t>Fecha del evento</t>
  </si>
  <si>
    <t>Hora del evento</t>
  </si>
  <si>
    <t>Dia del evento</t>
  </si>
  <si>
    <t>Horas trabajadas al momento del evento</t>
  </si>
  <si>
    <t>Descripción del evento</t>
  </si>
  <si>
    <t>Ciudad del evento</t>
  </si>
  <si>
    <t>Sitio de ocurrencia</t>
  </si>
  <si>
    <t>Tipo de lesión</t>
  </si>
  <si>
    <t>Parte del cuerpo afectada</t>
  </si>
  <si>
    <t>Días de Incapacidad</t>
  </si>
  <si>
    <t>Funcionario</t>
  </si>
  <si>
    <t>Contratista</t>
  </si>
  <si>
    <t>Nocturna</t>
  </si>
  <si>
    <t>Mixta</t>
  </si>
  <si>
    <t>Lunes</t>
  </si>
  <si>
    <t>Martes</t>
  </si>
  <si>
    <t>Miércoles</t>
  </si>
  <si>
    <t>Jueves</t>
  </si>
  <si>
    <t>Viernes</t>
  </si>
  <si>
    <t>Sábado</t>
  </si>
  <si>
    <t>Domingo</t>
  </si>
  <si>
    <t>N/A</t>
  </si>
  <si>
    <t>X</t>
  </si>
  <si>
    <t>Oficina Asesora de Planeación</t>
  </si>
  <si>
    <t>Febrero</t>
  </si>
  <si>
    <t>Abril</t>
  </si>
  <si>
    <t>Junio</t>
  </si>
  <si>
    <t>Mes del evento</t>
  </si>
  <si>
    <t>Mayo</t>
  </si>
  <si>
    <t>DIAS DE INCAPACIDAD</t>
  </si>
  <si>
    <t>DIA DEL EVENTO</t>
  </si>
  <si>
    <t>Bogotá</t>
  </si>
  <si>
    <t>Habitual</t>
  </si>
  <si>
    <t>No habitual</t>
  </si>
  <si>
    <t>Art.</t>
  </si>
  <si>
    <t>Doctor</t>
  </si>
  <si>
    <t>Vocal</t>
  </si>
  <si>
    <t>Nombres</t>
  </si>
  <si>
    <t>Apellidos</t>
  </si>
  <si>
    <t>Cédula</t>
  </si>
  <si>
    <t>de</t>
  </si>
  <si>
    <t>Cod-Gra</t>
  </si>
  <si>
    <t>No. Cargo</t>
  </si>
  <si>
    <t>No. Cargo Titular</t>
  </si>
  <si>
    <t>Cargo Titular funcionario carrera</t>
  </si>
  <si>
    <t>Cod-Gra Titular</t>
  </si>
  <si>
    <t>Encargo del titular (fuc. Carrera)</t>
  </si>
  <si>
    <t>Cadena No.</t>
  </si>
  <si>
    <t>Artículo</t>
  </si>
  <si>
    <t>Dependencia</t>
  </si>
  <si>
    <t>Grupo</t>
  </si>
  <si>
    <t>Profesión</t>
  </si>
  <si>
    <t>Especialización o Postgrado</t>
  </si>
  <si>
    <t>Tarjeta Profesional</t>
  </si>
  <si>
    <t>Fecha Nacimiento</t>
  </si>
  <si>
    <t>Fecha Hoy</t>
  </si>
  <si>
    <t>Edad</t>
  </si>
  <si>
    <t>Fecha Ingreso</t>
  </si>
  <si>
    <t>Tiempo Servicio</t>
  </si>
  <si>
    <t>Calificación</t>
  </si>
  <si>
    <t>Tipo Nomb</t>
  </si>
  <si>
    <t>Nomb.</t>
  </si>
  <si>
    <t>Estado Nombramiento</t>
  </si>
  <si>
    <t>Sexo</t>
  </si>
  <si>
    <t>Nomina</t>
  </si>
  <si>
    <t xml:space="preserve">Misional </t>
  </si>
  <si>
    <t>EPS</t>
  </si>
  <si>
    <t>Pensión</t>
  </si>
  <si>
    <t>Sindicato</t>
  </si>
  <si>
    <t>Fecha Ultimo Movimiento</t>
  </si>
  <si>
    <t>Vencimiento Comisiones de Funcioanrios en otros cargo / de Prorroga</t>
  </si>
  <si>
    <t>Autorización CNSC 
Enero a junio/2012 Y vecimientos comisiones</t>
  </si>
  <si>
    <t>Correo Electrónico entidad</t>
  </si>
  <si>
    <t>Asig. Básica</t>
  </si>
  <si>
    <t>Reserva</t>
  </si>
  <si>
    <t>Sueldo Men.</t>
  </si>
  <si>
    <t>AuxilioTransp.</t>
  </si>
  <si>
    <t>Primatecnica</t>
  </si>
  <si>
    <t>Prima de Coordinación 20%</t>
  </si>
  <si>
    <t>Factor</t>
  </si>
  <si>
    <t>Otrofactor</t>
  </si>
  <si>
    <t>Primalimenta</t>
  </si>
  <si>
    <t>Subsidio de Alimentación</t>
  </si>
  <si>
    <t>Primdepsueld</t>
  </si>
  <si>
    <t>Reservaprima</t>
  </si>
  <si>
    <t>Sutotal Ordinarios</t>
  </si>
  <si>
    <t>Subtotal Extra-Ordinarios</t>
  </si>
  <si>
    <t>GRAN TOTAL</t>
  </si>
  <si>
    <t>Control</t>
  </si>
  <si>
    <t>Concatenar</t>
  </si>
  <si>
    <t>la</t>
  </si>
  <si>
    <t>doctora</t>
  </si>
  <si>
    <t>a</t>
  </si>
  <si>
    <t>YOLIMA</t>
  </si>
  <si>
    <t>ACERO MONTAÑA</t>
  </si>
  <si>
    <t>Duitama</t>
  </si>
  <si>
    <t>Profesional Universitario (Prov)</t>
  </si>
  <si>
    <t>2044-11</t>
  </si>
  <si>
    <t>a la</t>
  </si>
  <si>
    <t>Dirección Administrativa</t>
  </si>
  <si>
    <t>- Grupo de Trabajo de Contratación</t>
  </si>
  <si>
    <t>Abogado</t>
  </si>
  <si>
    <t>Especialista en Derecho Administrativo</t>
  </si>
  <si>
    <t>P</t>
  </si>
  <si>
    <t>Pp</t>
  </si>
  <si>
    <t>Cabeza</t>
  </si>
  <si>
    <t>Fp</t>
  </si>
  <si>
    <t>Apoyo</t>
  </si>
  <si>
    <t>Saludcoop</t>
  </si>
  <si>
    <t>Colpensiones</t>
  </si>
  <si>
    <t>yacero@sic.gov.co</t>
  </si>
  <si>
    <t>MARTA LUCÍA</t>
  </si>
  <si>
    <t>ACEVEDO ARIAS</t>
  </si>
  <si>
    <t>Pereira</t>
  </si>
  <si>
    <t>Oficina de Servicios al Consumidor y de Apoyo Empresarial</t>
  </si>
  <si>
    <t/>
  </si>
  <si>
    <t>Administrador de Empresas y Tecnológo en Administración Turística</t>
  </si>
  <si>
    <t>Especialista en Gerencia de Recursos Humanos y en Gerencia Financiera</t>
  </si>
  <si>
    <t>09173</t>
  </si>
  <si>
    <t>Compensar</t>
  </si>
  <si>
    <t>No autorizado</t>
  </si>
  <si>
    <t>macevedo@sic.gov.co</t>
  </si>
  <si>
    <t>señora</t>
  </si>
  <si>
    <t>NERY</t>
  </si>
  <si>
    <t>ACHURY ESPITIA</t>
  </si>
  <si>
    <t>Técnico Administrativo (Prov)</t>
  </si>
  <si>
    <t>3124-07</t>
  </si>
  <si>
    <t>0</t>
  </si>
  <si>
    <t>Dirección de Investigaciones de Protección de Usuarios de Servicios de Comunicaciones</t>
  </si>
  <si>
    <t>- Grupo de Trabajo de Supervisión, Control y Vigilancia de los Regímenes de Protección de Usuarios de Servicios de Comunicaciones</t>
  </si>
  <si>
    <t>6 semestre de Administración de Empresas</t>
  </si>
  <si>
    <t>Pt</t>
  </si>
  <si>
    <t>Ft</t>
  </si>
  <si>
    <t>2012EE2947</t>
  </si>
  <si>
    <t>nachury@sic.gov.co</t>
  </si>
  <si>
    <t>el</t>
  </si>
  <si>
    <t>doctor</t>
  </si>
  <si>
    <t>o</t>
  </si>
  <si>
    <t>JOSÉ RICARDO</t>
  </si>
  <si>
    <t>ACOSTA MARRUGO</t>
  </si>
  <si>
    <t>Profesional Universitario (E)</t>
  </si>
  <si>
    <t>Profesional Universitario</t>
  </si>
  <si>
    <t>2044-05</t>
  </si>
  <si>
    <t>titular</t>
  </si>
  <si>
    <t>Dirección de Investigaciones de Protección al Consumidor</t>
  </si>
  <si>
    <t>Físico</t>
  </si>
  <si>
    <t>Especialista en Ingeniería del Software</t>
  </si>
  <si>
    <t>CE</t>
  </si>
  <si>
    <t>CEp</t>
  </si>
  <si>
    <t>Mp</t>
  </si>
  <si>
    <t>Porvenir</t>
  </si>
  <si>
    <t>racosta@sic.gov.co</t>
  </si>
  <si>
    <t>ORLANDO ENRIQUE</t>
  </si>
  <si>
    <t>ACOSTA OÑATE</t>
  </si>
  <si>
    <t>2044-07</t>
  </si>
  <si>
    <t>Sanitas</t>
  </si>
  <si>
    <t>oeacosta@sic.gov.co</t>
  </si>
  <si>
    <t>ANGELICA MARIA</t>
  </si>
  <si>
    <t>ACUÑA PORRAS</t>
  </si>
  <si>
    <t>Suaita</t>
  </si>
  <si>
    <t>Secretario General</t>
  </si>
  <si>
    <t>0037-19</t>
  </si>
  <si>
    <t>Secretaría General</t>
  </si>
  <si>
    <t>LNR</t>
  </si>
  <si>
    <t>Fd</t>
  </si>
  <si>
    <t>Horizonte</t>
  </si>
  <si>
    <t>aacuna@sic.gov.co</t>
  </si>
  <si>
    <t>ingeniero</t>
  </si>
  <si>
    <t>JUAN CARLOS</t>
  </si>
  <si>
    <t>ADARME RODRÍGUEZ</t>
  </si>
  <si>
    <t>2044-09</t>
  </si>
  <si>
    <t>Dirección de Investigaciones para el Control y Verificación de Reglamentos Técnicos y Metrología Legal</t>
  </si>
  <si>
    <t>Ingeniero Civil</t>
  </si>
  <si>
    <t>Especialista en Gerencia Integral de Obras</t>
  </si>
  <si>
    <t>2520246046CND</t>
  </si>
  <si>
    <t>2012EE6169</t>
  </si>
  <si>
    <t>jadarme@sic.gov.co</t>
  </si>
  <si>
    <t>LUDIS ELVIRA</t>
  </si>
  <si>
    <t>AGAMEZ ORDOÑEZ</t>
  </si>
  <si>
    <t xml:space="preserve">Sincelejo </t>
  </si>
  <si>
    <t>2044-01</t>
  </si>
  <si>
    <t>- Grupo de Trabajo de Gestión Documental y Recursos Físicos</t>
  </si>
  <si>
    <t>Bibliotecólogo y Archivista</t>
  </si>
  <si>
    <t>Especialista en Archivística</t>
  </si>
  <si>
    <t>lagamez@sic.gov.co</t>
  </si>
  <si>
    <t xml:space="preserve">la </t>
  </si>
  <si>
    <t>GINA PAOLA</t>
  </si>
  <si>
    <t>AGUDELO BASTILLA</t>
  </si>
  <si>
    <t>2044-10</t>
  </si>
  <si>
    <t>Administrador de Empresas</t>
  </si>
  <si>
    <t>En trámite</t>
  </si>
  <si>
    <t>Colfondos</t>
  </si>
  <si>
    <t>2012EE892</t>
  </si>
  <si>
    <t>gagudelo@sic.gov.co</t>
  </si>
  <si>
    <t>YURANY ANDREA</t>
  </si>
  <si>
    <t>AGUDELO GUIO</t>
  </si>
  <si>
    <t>Sogamoso</t>
  </si>
  <si>
    <t>al</t>
  </si>
  <si>
    <t>Despacho del Superintendente Delegado para Asuntos Jurisdiccionales</t>
  </si>
  <si>
    <t>- Grupo de Trabajo de Defensa del Consumidor</t>
  </si>
  <si>
    <t>yagudelo@sic.gov.co</t>
  </si>
  <si>
    <t>señor</t>
  </si>
  <si>
    <t>ELVIS</t>
  </si>
  <si>
    <t>AGUIRRE ROMERO</t>
  </si>
  <si>
    <t>3124-11</t>
  </si>
  <si>
    <t>Tecnólogo en Aseguramiento Metrologico Industrial</t>
  </si>
  <si>
    <t>Mt</t>
  </si>
  <si>
    <t>EPS Sura</t>
  </si>
  <si>
    <t>Protección</t>
  </si>
  <si>
    <t>eaguirre@sic.gov.co</t>
  </si>
  <si>
    <t>GLORIA JACQUELINE</t>
  </si>
  <si>
    <t>ALFONSO ROZO</t>
  </si>
  <si>
    <t>Dirección de Nuevas Creaciones</t>
  </si>
  <si>
    <t>- Grupo de Trabajo de Ciencias Químicas</t>
  </si>
  <si>
    <t>Química Farmacéutica</t>
  </si>
  <si>
    <t>4013313009932470</t>
  </si>
  <si>
    <t>Famisanar</t>
  </si>
  <si>
    <t>galfonso@sic.gov.co</t>
  </si>
  <si>
    <t>DIANA YADIRA</t>
  </si>
  <si>
    <t>ALGARRA GARZÓN</t>
  </si>
  <si>
    <t>Madrid (Cundinamarca)</t>
  </si>
  <si>
    <t>- Grupo de Trabajo de Notificaciones y Certificaciones</t>
  </si>
  <si>
    <t>dyalgarra@sic.gov.co</t>
  </si>
  <si>
    <t>DAYANA PAOLA</t>
  </si>
  <si>
    <t>ÁLVAREZ ORTEGA</t>
  </si>
  <si>
    <t>Técnico Administrativo (E)</t>
  </si>
  <si>
    <t>Auxiliar Administrativo</t>
  </si>
  <si>
    <t>4044-08</t>
  </si>
  <si>
    <t>Despacho del Superintendente Delegado para la Protección de la Competencia</t>
  </si>
  <si>
    <t>- Grupo de Trabajo Interdisciplinario de Colusiones</t>
  </si>
  <si>
    <t>3° Semestre de Fonoaudiología y 8° Semestre en Contaduría Pública</t>
  </si>
  <si>
    <t>CEt</t>
  </si>
  <si>
    <t>dalvarez@sic.gov.co</t>
  </si>
  <si>
    <t>CLAUDIA YANETH</t>
  </si>
  <si>
    <t>ALZATE RÍOS</t>
  </si>
  <si>
    <t>Neira (Caldas)</t>
  </si>
  <si>
    <t>Técnico Administrativo</t>
  </si>
  <si>
    <t>Despacho del Superintendente</t>
  </si>
  <si>
    <t>Administradora de Negocios</t>
  </si>
  <si>
    <t>LNRt</t>
  </si>
  <si>
    <t>calzate@sic.gov.co</t>
  </si>
  <si>
    <t>MARÍA DEL PILAR</t>
  </si>
  <si>
    <t>Secretario (Prov)</t>
  </si>
  <si>
    <t>4178-08</t>
  </si>
  <si>
    <t>Oficina Asesora Jurídica</t>
  </si>
  <si>
    <t>- Grupo de Trabajo de Gestión Judicial</t>
  </si>
  <si>
    <t>Bachiller Comercial, Quinto semestre de Administración y Mercadeo</t>
  </si>
  <si>
    <t>Pa</t>
  </si>
  <si>
    <t>Fa</t>
  </si>
  <si>
    <t xml:space="preserve">malzater@sic.gov.co </t>
  </si>
  <si>
    <t xml:space="preserve">el </t>
  </si>
  <si>
    <t xml:space="preserve">JUAN FRANCISCO </t>
  </si>
  <si>
    <t>AMEZQUITA GÓMEZ</t>
  </si>
  <si>
    <t>- Grupo de Trabajo de Competencia Desleal y Propiedad Industrial</t>
  </si>
  <si>
    <t>Especialista en Derecho Comercial</t>
  </si>
  <si>
    <t>Aliansalud</t>
  </si>
  <si>
    <t>jamezquita@sic.gov.co</t>
  </si>
  <si>
    <t>JOSÉ OCTAVIO</t>
  </si>
  <si>
    <t>AQUITE RUÍZ</t>
  </si>
  <si>
    <t>Conductor Mecánico (E)</t>
  </si>
  <si>
    <t>4103-11</t>
  </si>
  <si>
    <t>4044-11</t>
  </si>
  <si>
    <t>Bachiller</t>
  </si>
  <si>
    <t>CEa</t>
  </si>
  <si>
    <t>Ma</t>
  </si>
  <si>
    <t>jaquite@sic.gov.co</t>
  </si>
  <si>
    <t>OLGA NHORA</t>
  </si>
  <si>
    <t>ARANGO CALVO</t>
  </si>
  <si>
    <t>Supia</t>
  </si>
  <si>
    <t>Dirección de Investigación de Protección de Datos Personales</t>
  </si>
  <si>
    <t>oarango@sic.gov.co</t>
  </si>
  <si>
    <t>señorita</t>
  </si>
  <si>
    <t>LIZEHIDY</t>
  </si>
  <si>
    <t>ARANGUREN URREGO</t>
  </si>
  <si>
    <t>Auxiliar Administrativo (Prov)</t>
  </si>
  <si>
    <t>Flor Marina Cifuentes Muñoz</t>
  </si>
  <si>
    <t>Tecnólogo en Gestión Documental</t>
  </si>
  <si>
    <t>Cola</t>
  </si>
  <si>
    <t xml:space="preserve">laranguren@sic.gov.co </t>
  </si>
  <si>
    <t>CARMEN JUDITH</t>
  </si>
  <si>
    <t>ARDILA CARRILLO</t>
  </si>
  <si>
    <t>Bucaramanga</t>
  </si>
  <si>
    <t>4178-11</t>
  </si>
  <si>
    <t>Patricia Virginia de las Mercedes Martínez Gómez</t>
  </si>
  <si>
    <t>Secretario Auxiliar Contable</t>
  </si>
  <si>
    <t>cardila@sic.gov.co</t>
  </si>
  <si>
    <t>FABIO ANDRÉS</t>
  </si>
  <si>
    <t>ARENAS DÍAZ</t>
  </si>
  <si>
    <t>Valledupar</t>
  </si>
  <si>
    <t>farenas@sic.gov.co</t>
  </si>
  <si>
    <t>HÉCTOR DANIEL</t>
  </si>
  <si>
    <t>ARÉVALO MORALES</t>
  </si>
  <si>
    <t>Diana Cristina Mariño López</t>
  </si>
  <si>
    <t>Profesional en Relaciones Economicas internacionales</t>
  </si>
  <si>
    <t>harevalom@sic.gov.co</t>
  </si>
  <si>
    <t>HÉCTOR</t>
  </si>
  <si>
    <t>ARÉVALO PÓRRAS</t>
  </si>
  <si>
    <t>2° Semestre en Administración de Empresas</t>
  </si>
  <si>
    <t>harevalo@sic.gov.co</t>
  </si>
  <si>
    <t>YOLANDA</t>
  </si>
  <si>
    <t>ARIAS FAJARDO</t>
  </si>
  <si>
    <t>Despacho del Superintendente Delegado para la Propiedad Industrial</t>
  </si>
  <si>
    <t>- Grupo de Trabajo de Vía Gubernativa</t>
  </si>
  <si>
    <t>yarias@sic.gov.co</t>
  </si>
  <si>
    <t>RICARDO</t>
  </si>
  <si>
    <t>ARIAS FLÓREZ</t>
  </si>
  <si>
    <t>rarias@sic.gov.co</t>
  </si>
  <si>
    <t xml:space="preserve">ALEJANDRO </t>
  </si>
  <si>
    <t>ARIAS MONTEALEGRE</t>
  </si>
  <si>
    <t>4° Semestre de Economía</t>
  </si>
  <si>
    <t>aarias@sic.gov.co</t>
  </si>
  <si>
    <t>MARÍA ESPERANZA</t>
  </si>
  <si>
    <t>ARIZA</t>
  </si>
  <si>
    <t>Secretario (E)</t>
  </si>
  <si>
    <t>4044-09</t>
  </si>
  <si>
    <t>Esperanza Figueroa Garcia</t>
  </si>
  <si>
    <t>Dirección de Signos Distintivos</t>
  </si>
  <si>
    <t>- Grupo de Trabajo de Forma</t>
  </si>
  <si>
    <t>Noveno de Bachillerato</t>
  </si>
  <si>
    <t>eariza@sic.gov.co</t>
  </si>
  <si>
    <t xml:space="preserve">ADONIA CECILIA </t>
  </si>
  <si>
    <t>AROCA ALARCON</t>
  </si>
  <si>
    <t>Especialista en Derecho Financiero</t>
  </si>
  <si>
    <t>aaroca@sic.gov.co</t>
  </si>
  <si>
    <t xml:space="preserve">OSCAR JAVIER </t>
  </si>
  <si>
    <t>ASPRILLA CRUZ</t>
  </si>
  <si>
    <t>Jefe de Oficina</t>
  </si>
  <si>
    <t>0137-16</t>
  </si>
  <si>
    <t>Oficina de Tecnología e Informática</t>
  </si>
  <si>
    <t>Ingeniero de Sistemas</t>
  </si>
  <si>
    <t xml:space="preserve">Master of Science </t>
  </si>
  <si>
    <t>Md</t>
  </si>
  <si>
    <t>oasprilla@sic.gov.co</t>
  </si>
  <si>
    <t>NICOLE YVETTE</t>
  </si>
  <si>
    <t>AVENDAÑO DICELIS</t>
  </si>
  <si>
    <t>Asesor</t>
  </si>
  <si>
    <t>1020-05</t>
  </si>
  <si>
    <t>Despacho del Superintendente Delegado para el Control y Verificación de Reglamentos Técnicos y Metrología Legal</t>
  </si>
  <si>
    <t>Especialización en Derecho Procesal Civil</t>
  </si>
  <si>
    <t>Fs</t>
  </si>
  <si>
    <t>Fosyga</t>
  </si>
  <si>
    <t>Se liquidarón las prestaciones ecónomicas en su totalidad</t>
  </si>
  <si>
    <t>navendano@sic.gov.co</t>
  </si>
  <si>
    <t>LADY MARIANA</t>
  </si>
  <si>
    <t>AVENDAÑO RUBIO</t>
  </si>
  <si>
    <t>Ibague</t>
  </si>
  <si>
    <t xml:space="preserve">al </t>
  </si>
  <si>
    <t>Despacho del Superintendente Delegado para la Protección del Consumidor</t>
  </si>
  <si>
    <t>Especialista en Derecho Administrativo
Especialista en Derecho Laboral</t>
  </si>
  <si>
    <t>2012EE15571</t>
  </si>
  <si>
    <t>lavendano@sic.gov.co</t>
  </si>
  <si>
    <t xml:space="preserve">DIANA MILENA </t>
  </si>
  <si>
    <t>AVILA MORENO</t>
  </si>
  <si>
    <t>2044-03</t>
  </si>
  <si>
    <t>- Grupo de Trabajo de Protección de la Competencia</t>
  </si>
  <si>
    <t>Economista</t>
  </si>
  <si>
    <t>Misional</t>
  </si>
  <si>
    <t>dmavila@sic.gov.co</t>
  </si>
  <si>
    <t>MARIO FERNANDO</t>
  </si>
  <si>
    <t>ÁVILA MUÑOZ</t>
  </si>
  <si>
    <t>Reyes Daniel Cortés Ramírez</t>
  </si>
  <si>
    <t>- Grupo de Trabajo de Secretaría</t>
  </si>
  <si>
    <t>Bachiller Académico</t>
  </si>
  <si>
    <t>mavila@sic.gov.co</t>
  </si>
  <si>
    <t xml:space="preserve">CAMILO ENRIQUE </t>
  </si>
  <si>
    <t>AYALA RAMÍREZ</t>
  </si>
  <si>
    <t>- Grupo de Trabajo de Investigaciones Administrativas de Protección de Usuarios de Servicios de Comunicaciones</t>
  </si>
  <si>
    <t>cayala@sic.gov.co</t>
  </si>
  <si>
    <t>GERMÁN ENRIQUE</t>
  </si>
  <si>
    <t>BACCA MEDINA</t>
  </si>
  <si>
    <t>Villavicencio (Meta)</t>
  </si>
  <si>
    <t>Superintendente Delegado</t>
  </si>
  <si>
    <t>0110-19</t>
  </si>
  <si>
    <t>Especialista en Derecho Financiero y Bursátil</t>
  </si>
  <si>
    <t>Old Mutual</t>
  </si>
  <si>
    <t>gbacca@sic.gov.co</t>
  </si>
  <si>
    <t>CELIO ENRIQUE</t>
  </si>
  <si>
    <t>BAJONERO PÁEZ</t>
  </si>
  <si>
    <t>Facatativá</t>
  </si>
  <si>
    <t>Operario Calificado</t>
  </si>
  <si>
    <t>4169-09</t>
  </si>
  <si>
    <t>Oficina de Control Interno</t>
  </si>
  <si>
    <t>Especialista en Ingeniería de la Calidad y el Comportamiento</t>
  </si>
  <si>
    <t>cbajonero@sic.gov.co</t>
  </si>
  <si>
    <t>NELSON OSBALDO</t>
  </si>
  <si>
    <t>BALLÉN MEDINA</t>
  </si>
  <si>
    <t>- Grupo de Trabajo de Habeas Data</t>
  </si>
  <si>
    <t>nballen@sic.gov.co</t>
  </si>
  <si>
    <t>JOSÉ GUILLERMO</t>
  </si>
  <si>
    <t>BALLESTEROS ARRUBLA</t>
  </si>
  <si>
    <t>Anserma (Cal.)</t>
  </si>
  <si>
    <t>Secretario</t>
  </si>
  <si>
    <t>Luis Fernando Castrillón Atehortua</t>
  </si>
  <si>
    <t xml:space="preserve">Despacho del Superintendente </t>
  </si>
  <si>
    <t>- Grupo de Trabajo de Apoyo a la Red Nacional de Protección al Consumidor</t>
  </si>
  <si>
    <t>Tecnólogo en Secretariado Comercial Bilingüe</t>
  </si>
  <si>
    <t>gballesteros@sic.gov.co</t>
  </si>
  <si>
    <t>BARRERA ARIZA</t>
  </si>
  <si>
    <t>Dirección Financiera</t>
  </si>
  <si>
    <t>Contador Público</t>
  </si>
  <si>
    <t>Especialista en Gerencia y Administración Tributaria</t>
  </si>
  <si>
    <t>133103-T</t>
  </si>
  <si>
    <t>mbarrera@sic.gov.co</t>
  </si>
  <si>
    <t>CLARA INÉS</t>
  </si>
  <si>
    <t>BARRERA GARZÓN</t>
  </si>
  <si>
    <t>Licenciada en Ciencias Químicas y Biológicas</t>
  </si>
  <si>
    <t>Especialista en Gerencia de Tecnología</t>
  </si>
  <si>
    <t>cbarrera@sic.gov.co</t>
  </si>
  <si>
    <t xml:space="preserve">RAFAEL </t>
  </si>
  <si>
    <t>BARRERA MONTERROSA</t>
  </si>
  <si>
    <t>rbarrera@sic.gov.co</t>
  </si>
  <si>
    <t xml:space="preserve">MARCELO </t>
  </si>
  <si>
    <t>BARRETO DAZA</t>
  </si>
  <si>
    <t>mbarreto@sic.gov.co</t>
  </si>
  <si>
    <t>CARLOS ANTONIO</t>
  </si>
  <si>
    <t>BARRETO GÓMEZ</t>
  </si>
  <si>
    <t>Profesional Especializado (E)</t>
  </si>
  <si>
    <t>2028-13</t>
  </si>
  <si>
    <t>Especialista en Supervisión y Control</t>
  </si>
  <si>
    <t>73788-T</t>
  </si>
  <si>
    <t>cbarreto@sic.gov.co</t>
  </si>
  <si>
    <t xml:space="preserve">LUIS HENRY </t>
  </si>
  <si>
    <t>BARRETO ROJAS</t>
  </si>
  <si>
    <t>Ingeniero Mecánico, Abogado</t>
  </si>
  <si>
    <t>212850 / CN23026722</t>
  </si>
  <si>
    <t>lbarreto@sic.gov.co</t>
  </si>
  <si>
    <t>EDNA MILENA</t>
  </si>
  <si>
    <t>BAUTISTA RODRIGUEZ</t>
  </si>
  <si>
    <t>Ibagué (Tolima)</t>
  </si>
  <si>
    <t>- Grupo de Trabajo de Ciencias Farmacéuticas y Biológicas</t>
  </si>
  <si>
    <t>Biologo</t>
  </si>
  <si>
    <t>ebautista@sic.gov.co</t>
  </si>
  <si>
    <t>YENNY YAZMÍN</t>
  </si>
  <si>
    <t>BECERRA GARCÍA</t>
  </si>
  <si>
    <t>Maria Stella Caycedo Rico</t>
  </si>
  <si>
    <t>Secretario Ejecutivo</t>
  </si>
  <si>
    <t>ybecerra@sic.gov.co</t>
  </si>
  <si>
    <t>FABIÁN ANDRÉS</t>
  </si>
  <si>
    <t>BEDOYA SILVA</t>
  </si>
  <si>
    <t>Arquitectura</t>
  </si>
  <si>
    <t>A25091999-79639893</t>
  </si>
  <si>
    <t>fbedoya@sic.gov.co</t>
  </si>
  <si>
    <t>FERNANDO</t>
  </si>
  <si>
    <t>BEJARANO MORALES</t>
  </si>
  <si>
    <t>- Grupo de Trabajo de Integraciones Empresariales</t>
  </si>
  <si>
    <t>Especialista en Derecho de la Competencia y del Libre Comercio</t>
  </si>
  <si>
    <t>fbejarano@sic.gov.co</t>
  </si>
  <si>
    <t>LUIS CARLOS</t>
  </si>
  <si>
    <t>BELTRAN ROJAS</t>
  </si>
  <si>
    <t>María Cristina Ricón Giraldo</t>
  </si>
  <si>
    <t>Especialista  en Derecho Administrativo</t>
  </si>
  <si>
    <t>lbeltran@sic.gov.co</t>
  </si>
  <si>
    <t>ingeniera</t>
  </si>
  <si>
    <t>OLGA XIMENA</t>
  </si>
  <si>
    <t>BENAVIDES SALAZAR</t>
  </si>
  <si>
    <t>Manizales</t>
  </si>
  <si>
    <t>- Grupo de Trabajo del Sector de Ingenierías</t>
  </si>
  <si>
    <t>Ingeniera Química</t>
  </si>
  <si>
    <t>Especialista en Gerencia en Salud Ocupacional, Especialista en Gestión Ambiental</t>
  </si>
  <si>
    <t>obenavides@sic.gov.co</t>
  </si>
  <si>
    <t>SANDRA NATALIA</t>
  </si>
  <si>
    <t>BERMÚDEZ BOHÓRQUEZ</t>
  </si>
  <si>
    <t>t</t>
  </si>
  <si>
    <t>sbermudez@sic.gov.co</t>
  </si>
  <si>
    <t>JOSÉ ALEJANDRO</t>
  </si>
  <si>
    <t>BERMÚDEZ DURANA</t>
  </si>
  <si>
    <t>Despacho del Superintendente Delegado para la Protección de Datos Personales</t>
  </si>
  <si>
    <t>jbermudez@sic.gov.co</t>
  </si>
  <si>
    <t>ANDREA</t>
  </si>
  <si>
    <t>BERMÚDEZ HUERTAS</t>
  </si>
  <si>
    <t>- Grupo de Trabajo de Centro de Información Tecnológica y Apoyo a la Gestión de la Propiedad Industrial</t>
  </si>
  <si>
    <t>Ingeniero Qimíco</t>
  </si>
  <si>
    <t>en trámite</t>
  </si>
  <si>
    <t>abermudezh@sic.gov.co</t>
  </si>
  <si>
    <t>JUDITH</t>
  </si>
  <si>
    <t>BERNAL CASTRO</t>
  </si>
  <si>
    <t>4210-16</t>
  </si>
  <si>
    <t>3 años en Derecho</t>
  </si>
  <si>
    <t>jbernal@sic.gov.co</t>
  </si>
  <si>
    <t>OLGA ESPERANZA</t>
  </si>
  <si>
    <t>BERNAL GALINDO</t>
  </si>
  <si>
    <t>Secretario Ejecutivo (En Comisión)</t>
  </si>
  <si>
    <t>4210-18</t>
  </si>
  <si>
    <t>CC</t>
  </si>
  <si>
    <t>CCa</t>
  </si>
  <si>
    <t>13 de agosto del 2015 se vence la comisión en el cargo de LNR</t>
  </si>
  <si>
    <t>obernal@sic.gov.co</t>
  </si>
  <si>
    <t>LUZ ADRIANA</t>
  </si>
  <si>
    <t>BETANCUR GIRALDO</t>
  </si>
  <si>
    <t>Sandra Elizaberth Tovar Guerrero</t>
  </si>
  <si>
    <t>abetancur@sic.gov.co</t>
  </si>
  <si>
    <t>OMAR BRAYAM</t>
  </si>
  <si>
    <t>BLANCO ARÉVALO</t>
  </si>
  <si>
    <t>Luz Fernanda Castillo Luna</t>
  </si>
  <si>
    <t>- Grupo de Trabajo de Talento Humano</t>
  </si>
  <si>
    <t>oblanco@sic.gov.co</t>
  </si>
  <si>
    <t>MÓNICA ROCIO</t>
  </si>
  <si>
    <t>BOHÓRQUEZ LOSADA</t>
  </si>
  <si>
    <t>Excelino Gamba Muñoz</t>
  </si>
  <si>
    <t>Comunicador Social-Periodista</t>
  </si>
  <si>
    <t xml:space="preserve">Sanitas </t>
  </si>
  <si>
    <t>mrbohorquez@sic.gov.co</t>
  </si>
  <si>
    <t>PEDRO ANDRÉS</t>
  </si>
  <si>
    <t>BOHÓRQUEZ SÁNCHEZ</t>
  </si>
  <si>
    <t>- Grupo de Trabajo de Cobro Coactivo</t>
  </si>
  <si>
    <t>pbohorquez@sic.gov.co</t>
  </si>
  <si>
    <t>JOSSUA FERNANDA</t>
  </si>
  <si>
    <t>BONILLA CHARRY</t>
  </si>
  <si>
    <t>Sol Nubia Torres Torres</t>
  </si>
  <si>
    <t>jfbonilla@sic.gov.co</t>
  </si>
  <si>
    <t>JUANITA</t>
  </si>
  <si>
    <t>BOTERO GONZÁLEZ</t>
  </si>
  <si>
    <t>Especialista en Propiedad Intelectual</t>
  </si>
  <si>
    <t>jbotero@sic.gov.co</t>
  </si>
  <si>
    <t>JORGE LEONARDO</t>
  </si>
  <si>
    <t>BRICEÑO PALACIOS</t>
  </si>
  <si>
    <t>Nueva EPS</t>
  </si>
  <si>
    <t>jbriceno@sic.gov.co</t>
  </si>
  <si>
    <t>NEYIRETH YURLEY</t>
  </si>
  <si>
    <t>BRICEÑO RAMÍREZ</t>
  </si>
  <si>
    <t>nbriceno@sic.gov.co</t>
  </si>
  <si>
    <t>MAURICIO EDUARDO</t>
  </si>
  <si>
    <t>BUITRAGO CAYCEDO</t>
  </si>
  <si>
    <t>2 semestre en Electrónica Industrial</t>
  </si>
  <si>
    <t>mbuitrago@sic.gov.co</t>
  </si>
  <si>
    <t>JESSICA</t>
  </si>
  <si>
    <t>BURBANO DIAZ</t>
  </si>
  <si>
    <t>jburbano@sic.gov.co</t>
  </si>
  <si>
    <t>WILLIAM ANTONIO</t>
  </si>
  <si>
    <t>BURGOS DURANGO</t>
  </si>
  <si>
    <t>Jefe de Oficina Asesora de Jurídica</t>
  </si>
  <si>
    <t>1045-09</t>
  </si>
  <si>
    <t>Especialista en Gestión de Entidades Territoriales y Especialista en Derecho Comercial</t>
  </si>
  <si>
    <t>wburgos@sic.gov.co</t>
  </si>
  <si>
    <t>BUSTAMANTE BELLO</t>
  </si>
  <si>
    <t>Profesional Especializado (En Comisión)</t>
  </si>
  <si>
    <t>Especialista en Gerencia Administrativa y Financiera Pública</t>
  </si>
  <si>
    <t>43533T</t>
  </si>
  <si>
    <t>CCp</t>
  </si>
  <si>
    <t>14 de diciembre del 2015 se vence la comisión en el cargo de LNR</t>
  </si>
  <si>
    <t>jbustamante@sic.gov.co</t>
  </si>
  <si>
    <t>LUZ STELLA</t>
  </si>
  <si>
    <t>3124-15</t>
  </si>
  <si>
    <t>5° Semestre de Administración de Empresas</t>
  </si>
  <si>
    <t>stbustamante@sic.gov.co</t>
  </si>
  <si>
    <t xml:space="preserve">CAMILO ALFREDO </t>
  </si>
  <si>
    <t>BUSTAMANTE GÓMEZ</t>
  </si>
  <si>
    <t>cbustamante@sic.gov.co</t>
  </si>
  <si>
    <t>ISABEL MATILDE ALICIA</t>
  </si>
  <si>
    <t>BUSTOS VEGA</t>
  </si>
  <si>
    <t>Usaquén</t>
  </si>
  <si>
    <t>Ingeniero Químico</t>
  </si>
  <si>
    <t>Especialista en Consultoría Ambiental</t>
  </si>
  <si>
    <t>C</t>
  </si>
  <si>
    <t>CAp</t>
  </si>
  <si>
    <t>Titular</t>
  </si>
  <si>
    <t>ibustos@sic.gov.co</t>
  </si>
  <si>
    <t>EFRAIN EDUARDO</t>
  </si>
  <si>
    <t>CABALLERO BERMÚDEZ</t>
  </si>
  <si>
    <t>Emma Ruth Bibiana Morales Roa</t>
  </si>
  <si>
    <t>ecaballero@sic.gov.co</t>
  </si>
  <si>
    <t xml:space="preserve">ALFONSO JOSÉ </t>
  </si>
  <si>
    <t>CABARCAS MEJÍA</t>
  </si>
  <si>
    <t>Majagual (Sucre)</t>
  </si>
  <si>
    <t>Profesional Especializado</t>
  </si>
  <si>
    <t>2028-17</t>
  </si>
  <si>
    <t>Economista - Abogado</t>
  </si>
  <si>
    <t>Especialista en Finanzas Públicas y en Administración y Planeación del Desarrollo Regional, Especialista en Derecho Administrativo, Especialista en Contratación Estatal</t>
  </si>
  <si>
    <t>30/10/2009 / 03-01-2012</t>
  </si>
  <si>
    <t>acabarcas@sic.gov.co</t>
  </si>
  <si>
    <t>DANIEL ALBERTO</t>
  </si>
  <si>
    <t>CABEZA ROJAS</t>
  </si>
  <si>
    <t>Pamplona (N.S.)</t>
  </si>
  <si>
    <t>dcabeza@sic.gov.co</t>
  </si>
  <si>
    <t>CÉSAR MARSELO</t>
  </si>
  <si>
    <t>CÁCERES LIZARAZO</t>
  </si>
  <si>
    <t>José Luis Salazar López</t>
  </si>
  <si>
    <t>Especialista en Revisoría Fiscal</t>
  </si>
  <si>
    <t>82734-T</t>
  </si>
  <si>
    <t>ccaceres@sic.gov.co</t>
  </si>
  <si>
    <t>RODOLFO</t>
  </si>
  <si>
    <t>CADENA AMAYA</t>
  </si>
  <si>
    <t>Quimico Farmacéutico</t>
  </si>
  <si>
    <t>04012961003104200</t>
  </si>
  <si>
    <t>rcadena@sic.gov.co</t>
  </si>
  <si>
    <t>CARMEN LUCÍA</t>
  </si>
  <si>
    <t>CAICEDO CAICEDO</t>
  </si>
  <si>
    <t>Pasto</t>
  </si>
  <si>
    <t>ccaicedo@sic.gov.co</t>
  </si>
  <si>
    <t>REINALDO</t>
  </si>
  <si>
    <t>CALA GONZÁLEZ</t>
  </si>
  <si>
    <t>Palmar (Santander)</t>
  </si>
  <si>
    <t>- Grupo de Trabajo de Oposiciones y Cancelaciones</t>
  </si>
  <si>
    <t>rcalagonzalez@sic.gov.co</t>
  </si>
  <si>
    <t>HERNAN ALONSO</t>
  </si>
  <si>
    <t>CALDAS GONZALEZ</t>
  </si>
  <si>
    <t>Isabel Cristina Díaz Villacob</t>
  </si>
  <si>
    <t>hcaldas@sic.gov.co</t>
  </si>
  <si>
    <t>GERMAN ALBERTO</t>
  </si>
  <si>
    <t>CALVANO GARCIA</t>
  </si>
  <si>
    <t>Coomeva</t>
  </si>
  <si>
    <t>2012EE23358</t>
  </si>
  <si>
    <t>gcalvano@sic.gov.co</t>
  </si>
  <si>
    <t>YAMILE ANDREA</t>
  </si>
  <si>
    <t>CALVO BRAVO</t>
  </si>
  <si>
    <t>Popayán</t>
  </si>
  <si>
    <t>- Grupo de Trabajo de Calificación</t>
  </si>
  <si>
    <t>ycalvo@sic.gov.co</t>
  </si>
  <si>
    <t>LAURA VICTORIA</t>
  </si>
  <si>
    <t>CAMACHO CASTELLANOS</t>
  </si>
  <si>
    <t>Armenia</t>
  </si>
  <si>
    <t>- Grupo de Trabajo Aula de Propiedad Industrial</t>
  </si>
  <si>
    <t>lcamacho@sic.gov.co</t>
  </si>
  <si>
    <t>RICARDO AURELIO</t>
  </si>
  <si>
    <t>CAMACHO GARCÍA</t>
  </si>
  <si>
    <t>Profesional Especializado (Prov)</t>
  </si>
  <si>
    <t>rcamacho@sic.gov.co</t>
  </si>
  <si>
    <t>HADIT</t>
  </si>
  <si>
    <t>CAMELO CHACON</t>
  </si>
  <si>
    <t>hcamelo@sic.gov.co</t>
  </si>
  <si>
    <t>JACOBO ALBERTO</t>
  </si>
  <si>
    <t>CAMPO ROBLEDO</t>
  </si>
  <si>
    <t>Cali</t>
  </si>
  <si>
    <t>- Grupo de Trabajo de Estudios Económicos</t>
  </si>
  <si>
    <t>jcampo@sic.gov.co.</t>
  </si>
  <si>
    <t>CARMEN ALICIA</t>
  </si>
  <si>
    <t>CAMPO VERGARA</t>
  </si>
  <si>
    <t>Santa Marta</t>
  </si>
  <si>
    <t>- Grupo de Trabajo de Asuntos Internacionales</t>
  </si>
  <si>
    <t>cacampo@sic.gov.co</t>
  </si>
  <si>
    <t>JHON JAIRO</t>
  </si>
  <si>
    <t>CANIZALEZ MANIOS</t>
  </si>
  <si>
    <t>Maryi Cortés Martínez</t>
  </si>
  <si>
    <t>Terminación de materias de Derecho</t>
  </si>
  <si>
    <t>jcanizalez@sic.gov.co</t>
  </si>
  <si>
    <t>ZULMA YOLIMA</t>
  </si>
  <si>
    <t>CÁRDENAS GÓMEZ</t>
  </si>
  <si>
    <t>Dirección de Cámaras de Comercio</t>
  </si>
  <si>
    <t>- Grupo de Trabajo de Trámites Administrativos</t>
  </si>
  <si>
    <t>Salud total</t>
  </si>
  <si>
    <t>31-septiembre-2012</t>
  </si>
  <si>
    <t>zcardenas@sic.gov.co</t>
  </si>
  <si>
    <t>MELISA JULIETH</t>
  </si>
  <si>
    <t>CÁRDENAS LOZANO</t>
  </si>
  <si>
    <t>Administradora Pública</t>
  </si>
  <si>
    <t>1051821-T</t>
  </si>
  <si>
    <t>mjcardenas@sic.gov.co</t>
  </si>
  <si>
    <t>MARIO GUSTAVO</t>
  </si>
  <si>
    <t>CÁRDENAS RAMÍREZ</t>
  </si>
  <si>
    <t xml:space="preserve">Manizales </t>
  </si>
  <si>
    <t>Especialista en Derecho Tributario</t>
  </si>
  <si>
    <t>mcardenas@sic.gov.co</t>
  </si>
  <si>
    <t>RAMÓN FRANCISCO</t>
  </si>
  <si>
    <t xml:space="preserve">Profesional Universitario </t>
  </si>
  <si>
    <t>Especialista en Derecho Laboral</t>
  </si>
  <si>
    <t>Pre-Pensionado</t>
  </si>
  <si>
    <t>fcardenas@sic.gov.co</t>
  </si>
  <si>
    <t>SANDRA JOHANNA</t>
  </si>
  <si>
    <t>CARDOZO MORALES</t>
  </si>
  <si>
    <t>María Esperanza Ariza</t>
  </si>
  <si>
    <t>scardozo@sic.gov.co</t>
  </si>
  <si>
    <t>DORA DEL CARMEN</t>
  </si>
  <si>
    <t>CARO NAVARRO</t>
  </si>
  <si>
    <t>Barranquilla</t>
  </si>
  <si>
    <t>- Grupo de Trabajo de Regulación</t>
  </si>
  <si>
    <t>2012EE17082</t>
  </si>
  <si>
    <t>dcaro@sic.gov.co</t>
  </si>
  <si>
    <t>MARTA CECILIA</t>
  </si>
  <si>
    <t>CARO PUERTA</t>
  </si>
  <si>
    <t>Especialista en Derecho Comercial y Financiero, Especialista en Control Interno</t>
  </si>
  <si>
    <t>mcaro@sic.gov.co</t>
  </si>
  <si>
    <t xml:space="preserve">JUANITA </t>
  </si>
  <si>
    <t>CARRILLO CASASBUENAS</t>
  </si>
  <si>
    <t>Especialista en Derecho de la Empresa</t>
  </si>
  <si>
    <t>jcarrillo@sic.gov.co</t>
  </si>
  <si>
    <t>MARY</t>
  </si>
  <si>
    <t>CARRILLO PACHECO</t>
  </si>
  <si>
    <t>Guamo (Tolima)</t>
  </si>
  <si>
    <t>Ingeniero Industrial</t>
  </si>
  <si>
    <t>25228-129088</t>
  </si>
  <si>
    <t>mcarrillo@sic.gov.co</t>
  </si>
  <si>
    <t>CATALINA</t>
  </si>
  <si>
    <t>CARRILLO RAMIREZ</t>
  </si>
  <si>
    <t>Clara Inés Barrera Garzón</t>
  </si>
  <si>
    <t>Especialista en Derecho de los Negocios Internacionales</t>
  </si>
  <si>
    <t>Cafesalud</t>
  </si>
  <si>
    <t>ccarrillor@sic.gov.co</t>
  </si>
  <si>
    <t>PAOLA ANDREA</t>
  </si>
  <si>
    <t>CARRILLO ZULUAGA</t>
  </si>
  <si>
    <t>Ramón Francisco Cárdenas Ramírez</t>
  </si>
  <si>
    <t xml:space="preserve">a la </t>
  </si>
  <si>
    <t>Abogada y Comunicadora</t>
  </si>
  <si>
    <t>pcarrillo@sic.gov.co</t>
  </si>
  <si>
    <t>JENNY PATRICIA</t>
  </si>
  <si>
    <t>CARVAJAL CIFUENTES</t>
  </si>
  <si>
    <t>jcarvajal@sic.gov.co</t>
  </si>
  <si>
    <t>JUANITA ANDREA</t>
  </si>
  <si>
    <t>CARVAJAL GUERRA</t>
  </si>
  <si>
    <t>Microbióloga</t>
  </si>
  <si>
    <t>jacarvajal@sic.gov.co</t>
  </si>
  <si>
    <t>DIANA CAROLINA</t>
  </si>
  <si>
    <t>CASAÑAS MUÑOZ</t>
  </si>
  <si>
    <t>- Grupo de Trabajo de Atención al Ciudadano</t>
  </si>
  <si>
    <t>dcasanas@sic.gov.co</t>
  </si>
  <si>
    <t>CASTAÑEDA DIAZ</t>
  </si>
  <si>
    <t>scastaneda@sic.gov.co</t>
  </si>
  <si>
    <t>GISELLE JOHANNA</t>
  </si>
  <si>
    <t>CASTELBLANCO MUÑOZ</t>
  </si>
  <si>
    <t>Jefe de Oficina Asesora de Planeación</t>
  </si>
  <si>
    <t>Administrador Público</t>
  </si>
  <si>
    <t>Especialista en Instituciones Jurídico Políticas y Derecho Público</t>
  </si>
  <si>
    <t>gcastelblanco@sic.gov.co</t>
  </si>
  <si>
    <t>LUIS ALBERTO</t>
  </si>
  <si>
    <t>CASTELL BORRERO</t>
  </si>
  <si>
    <t>lcastell@sic.gov.co</t>
  </si>
  <si>
    <t>ZAHIRA NATHALIA</t>
  </si>
  <si>
    <t>CASTELLANOS BARRAGAN</t>
  </si>
  <si>
    <t>Héctor Arevalo Porras</t>
  </si>
  <si>
    <t>zcastellanos@sic.gov.co</t>
  </si>
  <si>
    <t>WILLIAM ERNESTO</t>
  </si>
  <si>
    <t>CASTELLANOS CORRALES</t>
  </si>
  <si>
    <t>Pablo Enrique Peña González</t>
  </si>
  <si>
    <t>Técnico Profesional en Publicidad</t>
  </si>
  <si>
    <t>wcastellanos@sic.gov.co</t>
  </si>
  <si>
    <t>LINDA MARÍA CRISTINA</t>
  </si>
  <si>
    <t>CASTELLANOS RODRÍGUEZ</t>
  </si>
  <si>
    <t>Soacha</t>
  </si>
  <si>
    <t>Janneth Emilse Martínez Castro</t>
  </si>
  <si>
    <t>lcastellanos@sic.gov.co</t>
  </si>
  <si>
    <t>LUIS JAVIER</t>
  </si>
  <si>
    <t>CASTELLANOS SANDOVAL</t>
  </si>
  <si>
    <t>1020-06</t>
  </si>
  <si>
    <t>Especialista en Derecho Administrativo, Especialista en Derecho de los Negocios Internacionales.</t>
  </si>
  <si>
    <t>Ms</t>
  </si>
  <si>
    <t>ljcastella@sic.gov.co</t>
  </si>
  <si>
    <t>YENNY PAOLA</t>
  </si>
  <si>
    <t>CASTIBLANCO GARCÍA</t>
  </si>
  <si>
    <t>- Grupo de Trabajo de Comunicación</t>
  </si>
  <si>
    <t>Profesional en Diseño  Gráfico</t>
  </si>
  <si>
    <t>ycastiblanco@sic.gov.co</t>
  </si>
  <si>
    <t>DANIEL ALEJANDRO</t>
  </si>
  <si>
    <t>CASTIBLANCO RINCÓN</t>
  </si>
  <si>
    <t>04014880710104000</t>
  </si>
  <si>
    <t>dcastiblanco@sic.gov.co</t>
  </si>
  <si>
    <t xml:space="preserve">NELLY PATRICIA </t>
  </si>
  <si>
    <t>CASTIBLANCO URQUIJO</t>
  </si>
  <si>
    <t>La Vega</t>
  </si>
  <si>
    <t>Carlos Hernando Ruíz Plazas</t>
  </si>
  <si>
    <t>Técnico Ocupacional en Administración y Análisis de Sistemas</t>
  </si>
  <si>
    <t>ncastiblanco@sic.gov.co</t>
  </si>
  <si>
    <t>CASTILLO BELTRÁN</t>
  </si>
  <si>
    <t>Director de Superintendencia</t>
  </si>
  <si>
    <t>0105-11</t>
  </si>
  <si>
    <t>Especialista en Análisis y Administración Financiera</t>
  </si>
  <si>
    <t>termina comisión el 22 de diciembre del 2015</t>
  </si>
  <si>
    <t>rcastillob@sic.gov.co</t>
  </si>
  <si>
    <t>DIEGO ANDRÉS</t>
  </si>
  <si>
    <t>CASTILLO GUZMAN</t>
  </si>
  <si>
    <t>Neiva</t>
  </si>
  <si>
    <t>dcastillo@sic.gov.co</t>
  </si>
  <si>
    <t>LUZ FERNANDA</t>
  </si>
  <si>
    <t>CASTILLO LUNA</t>
  </si>
  <si>
    <t>4178-13</t>
  </si>
  <si>
    <t>Técnico Profesional en Secretario Bilingüe y 3º Semestre en Psicología</t>
  </si>
  <si>
    <t>lcastillo@sic.gov.co</t>
  </si>
  <si>
    <t>ROSALBA</t>
  </si>
  <si>
    <t>CASTILLO OLAVE</t>
  </si>
  <si>
    <t>Vélez (Santander)</t>
  </si>
  <si>
    <t>Secretario Ejecutivo (E)</t>
  </si>
  <si>
    <t>4178-16</t>
  </si>
  <si>
    <t>Sara Josefina Corena Garcés</t>
  </si>
  <si>
    <t>rcastillo@sic.gov.co</t>
  </si>
  <si>
    <t>MÓNICA JULIETH</t>
  </si>
  <si>
    <t>CASTILLO PORRAS</t>
  </si>
  <si>
    <t>mcastillo@sic.gov.co</t>
  </si>
  <si>
    <t>LUIS FERNANDO</t>
  </si>
  <si>
    <t>CASTRILLÓN ATEHORTÚA</t>
  </si>
  <si>
    <t>102196-T</t>
  </si>
  <si>
    <t>lcastrillon@sic.gov.co</t>
  </si>
  <si>
    <t>1020-14</t>
  </si>
  <si>
    <t>BLANCA ISABEL</t>
  </si>
  <si>
    <t>CASTRO ANGARITA</t>
  </si>
  <si>
    <t>bicastro@sic.gov.co</t>
  </si>
  <si>
    <t>MONICA ANDREA</t>
  </si>
  <si>
    <t>CASTRO CASTRO</t>
  </si>
  <si>
    <t>Especialista en Derecho Ambiental</t>
  </si>
  <si>
    <t>mocastro@sic.gov.co</t>
  </si>
  <si>
    <t>MELBA GERARDINA</t>
  </si>
  <si>
    <t>CASTRO CORTÉS</t>
  </si>
  <si>
    <t>Especialista en Derecho Económico</t>
  </si>
  <si>
    <t>mcastro@sic.gov.co</t>
  </si>
  <si>
    <t>MARÍA CLAUDIA</t>
  </si>
  <si>
    <t>CAVIEDES MEJÍA</t>
  </si>
  <si>
    <t>Cotá (Cund.)</t>
  </si>
  <si>
    <t>Especialista en Derecho de los Negocios, Especialista en Derecho Contractual y Relaciones Jurídico-Negociales</t>
  </si>
  <si>
    <t>mcaviedes@sic.gov.co</t>
  </si>
  <si>
    <t>MARÍA STELLA</t>
  </si>
  <si>
    <t>CAYCEDO RICO</t>
  </si>
  <si>
    <t>scaycedo@sic.gov.co</t>
  </si>
  <si>
    <t>LUZ JANNETH</t>
  </si>
  <si>
    <t>CEPEDA CIFUENTES</t>
  </si>
  <si>
    <t>Engativá</t>
  </si>
  <si>
    <t>jcepeda@sic.gov.co</t>
  </si>
  <si>
    <t>NANCY</t>
  </si>
  <si>
    <t>ncepeda@sic.gov.co</t>
  </si>
  <si>
    <t>CHAPARRO VÉLEZ</t>
  </si>
  <si>
    <t>3124-09</t>
  </si>
  <si>
    <t>4 semestres en la Carrera Técnica Profesional en Analisis y Diseño de Sistemas de Computación</t>
  </si>
  <si>
    <t>jchaparro@sic.gov.co</t>
  </si>
  <si>
    <t>CHAVES GARCIA</t>
  </si>
  <si>
    <t>dchaves@sic.gov.co</t>
  </si>
  <si>
    <t>JOSÉ ARTURO</t>
  </si>
  <si>
    <t>CHAVES MACHUCA</t>
  </si>
  <si>
    <t>Edilma Dominguez Giraldo</t>
  </si>
  <si>
    <t>Ingeniero Mecánico y Técnico en Química Industrial</t>
  </si>
  <si>
    <t>Especialista en Gerencia de Proyectos</t>
  </si>
  <si>
    <t>CN23066036</t>
  </si>
  <si>
    <t>20/01/2012 - 23-08-2012</t>
  </si>
  <si>
    <t>jchaves@sic.gov.co</t>
  </si>
  <si>
    <t>LEYVER ALFONSO</t>
  </si>
  <si>
    <t>CHAVES TORRES</t>
  </si>
  <si>
    <t>25255150605CND</t>
  </si>
  <si>
    <t>lchaves@sic.gov.co</t>
  </si>
  <si>
    <t>SUMAYA</t>
  </si>
  <si>
    <t>CHEJNE DUARTE</t>
  </si>
  <si>
    <t>schejne@sic.gov.co</t>
  </si>
  <si>
    <t>LEIDY DIANA</t>
  </si>
  <si>
    <t>CHÍA DELGADO</t>
  </si>
  <si>
    <t>68228217007STD</t>
  </si>
  <si>
    <t>lchia@sic.gov.co</t>
  </si>
  <si>
    <t>MABEL JULIANA</t>
  </si>
  <si>
    <t>CHINCHILLA GUERRERO</t>
  </si>
  <si>
    <t>16/04/2012 / 4/7/2012</t>
  </si>
  <si>
    <t>mchinchilla@sic.gov.co</t>
  </si>
  <si>
    <t>PEDRO ABSALON</t>
  </si>
  <si>
    <t>CIFUENTES CERON</t>
  </si>
  <si>
    <t>Magister en Ciencias Polítcas y Especialización en Derecho Administrativo</t>
  </si>
  <si>
    <t>pcifuentes@sic.gov.co</t>
  </si>
  <si>
    <t>FLOR MARINA</t>
  </si>
  <si>
    <t>CIFUENTES MUÑOZ</t>
  </si>
  <si>
    <t>Bosa</t>
  </si>
  <si>
    <t>Comunicador Social - Periodista</t>
  </si>
  <si>
    <t>fcifuentes@sic.gov.co</t>
  </si>
  <si>
    <t>YEIMY LORENA</t>
  </si>
  <si>
    <t>COLMENARES GONZÁLEZ</t>
  </si>
  <si>
    <t>Julio Andrés Moya Moreno</t>
  </si>
  <si>
    <t>Técnico Profesional en Administración del Talento Humano. 6° Semestre de Derecho y Ciencias Políticas.</t>
  </si>
  <si>
    <t>Salud Total</t>
  </si>
  <si>
    <t>ycolmenares@sic.gov.co</t>
  </si>
  <si>
    <t xml:space="preserve">ROXANA </t>
  </si>
  <si>
    <t>CONTRERAS CASTRO</t>
  </si>
  <si>
    <t>Cartagena</t>
  </si>
  <si>
    <t>Especialista en Derecho Tributario y Aduanero</t>
  </si>
  <si>
    <t>rcontreras@sic.gov.co</t>
  </si>
  <si>
    <t>ELIZABETH</t>
  </si>
  <si>
    <t>CONTRERAS MORALES</t>
  </si>
  <si>
    <t>Secretario Ejecutivo (Prov)</t>
  </si>
  <si>
    <t>Judith Bernal Castro</t>
  </si>
  <si>
    <t>econtreras@sic.gov.co</t>
  </si>
  <si>
    <t>NELLY ESPERANZA</t>
  </si>
  <si>
    <t>CONTRERAS RIOS</t>
  </si>
  <si>
    <t>Salazar (N. de Santander)</t>
  </si>
  <si>
    <t>ncontreras@sic.gov.co</t>
  </si>
  <si>
    <t>NOHORA MARLENY</t>
  </si>
  <si>
    <t>CORAL OJEDA</t>
  </si>
  <si>
    <t xml:space="preserve">Pasto </t>
  </si>
  <si>
    <t>Comunicador Social</t>
  </si>
  <si>
    <t>ncoral@sic.gov.co</t>
  </si>
  <si>
    <t>MARIA CAROLINA</t>
  </si>
  <si>
    <t>CORCIONE MORALES</t>
  </si>
  <si>
    <t>Master en Sistema Juridico Romanistico, Unificacion del Derecho</t>
  </si>
  <si>
    <t>mccorcione@sic.gov.co</t>
  </si>
  <si>
    <t>AIXA</t>
  </si>
  <si>
    <t>CORDERO GONZÁLEZ</t>
  </si>
  <si>
    <t>- Grupo de Trabajo de Gestión de Información y Proyectos Informáticos</t>
  </si>
  <si>
    <t>Administrador Informático</t>
  </si>
  <si>
    <t>CND-CR-2008-03895</t>
  </si>
  <si>
    <t>acordero@sic.gov.co</t>
  </si>
  <si>
    <t>NESTOR JAVIER</t>
  </si>
  <si>
    <t>CORDOBA AVELLANEDA</t>
  </si>
  <si>
    <t>5 Semestre en Administración Pública</t>
  </si>
  <si>
    <t>ncordoba@sic.gov.co</t>
  </si>
  <si>
    <t>FABIO EDGAR</t>
  </si>
  <si>
    <t>CÓRDOBA CHIRIVI</t>
  </si>
  <si>
    <t>Especialista en Gerencia Financiera</t>
  </si>
  <si>
    <t>fcordoba@sic.gov.co</t>
  </si>
  <si>
    <t>SARA JOSEFINA</t>
  </si>
  <si>
    <t>CORENA GARCÉS</t>
  </si>
  <si>
    <t>Mary Carrillo Pacheco</t>
  </si>
  <si>
    <t xml:space="preserve">Secretaria Ejecutiva </t>
  </si>
  <si>
    <t>scorena@sic.gov.co</t>
  </si>
  <si>
    <t>PAOLA ADRIANA</t>
  </si>
  <si>
    <t>CORONA MIRANDA</t>
  </si>
  <si>
    <t>pcorona@sic.gov.co</t>
  </si>
  <si>
    <t>JOSÉ LUIS</t>
  </si>
  <si>
    <t>CORRALES ORTIZ</t>
  </si>
  <si>
    <t>Conductor Mecánico</t>
  </si>
  <si>
    <t>4103-09</t>
  </si>
  <si>
    <t>jcorrales@sic.gov.co</t>
  </si>
  <si>
    <t>EDWIN LEONARDO</t>
  </si>
  <si>
    <t>CORRALES VEGA</t>
  </si>
  <si>
    <t>ecorrales@sic.gov.co</t>
  </si>
  <si>
    <t>LUCILA</t>
  </si>
  <si>
    <t>CORREA VEGA</t>
  </si>
  <si>
    <t>lcorrea@sic.gov.co</t>
  </si>
  <si>
    <t>LUISA FERNANDA</t>
  </si>
  <si>
    <t>CORTÉS GARZÓN</t>
  </si>
  <si>
    <t>- Grupo de Trabajo de Supervisión Empresarial y Seguridad de Producto</t>
  </si>
  <si>
    <t>Abogado, Técnico Profesional en Inglés</t>
  </si>
  <si>
    <t>lcortes@sic.gov.co</t>
  </si>
  <si>
    <t>MARYI</t>
  </si>
  <si>
    <t>CORTÉS MARTÍNEZ</t>
  </si>
  <si>
    <t>Administrador de Empresas y Técnica Profesional en Relaciones Industriales</t>
  </si>
  <si>
    <t>Especialista en Finanzas Públicas</t>
  </si>
  <si>
    <t>2012ER1031</t>
  </si>
  <si>
    <t>mcortes@sic.gov.co</t>
  </si>
  <si>
    <t>MARTHA ISABEL</t>
  </si>
  <si>
    <t>CORTÉS MOYA</t>
  </si>
  <si>
    <t>Suesca (Cund. )</t>
  </si>
  <si>
    <t>157731-T</t>
  </si>
  <si>
    <t>Saludtotal</t>
  </si>
  <si>
    <t>micortes@sic.gov.co</t>
  </si>
  <si>
    <t>REYES DANIEL</t>
  </si>
  <si>
    <t>CORTÉS RAMÍREZ</t>
  </si>
  <si>
    <t>Auxiliar Administrativo (E)</t>
  </si>
  <si>
    <t>Wilson Armando Rigueros Beltrán</t>
  </si>
  <si>
    <t>rcortes@sic.gov.co</t>
  </si>
  <si>
    <t>COY QUINTERO</t>
  </si>
  <si>
    <t>- Grupo de Trabajo de Fondo</t>
  </si>
  <si>
    <t>acoy@sic.gov.co</t>
  </si>
  <si>
    <t>SANDRA CAROLINA</t>
  </si>
  <si>
    <t>CRESPO CARDENAS</t>
  </si>
  <si>
    <t>Quimica</t>
  </si>
  <si>
    <t>PQ-4352</t>
  </si>
  <si>
    <t>screspo@sic.gov.co</t>
  </si>
  <si>
    <t xml:space="preserve">LILIANA </t>
  </si>
  <si>
    <t>CRUZ PINZON</t>
  </si>
  <si>
    <t xml:space="preserve">Profesional Especializado </t>
  </si>
  <si>
    <t>Economista, Profesional en Finanzas y Comercio Internacional</t>
  </si>
  <si>
    <t>Magiste en Economía</t>
  </si>
  <si>
    <t>LNRp</t>
  </si>
  <si>
    <t>lcruzp@sic.gov.co</t>
  </si>
  <si>
    <t>LIZ FRANCY</t>
  </si>
  <si>
    <t>CRUZ SARMIENTO</t>
  </si>
  <si>
    <t>76474-T</t>
  </si>
  <si>
    <t>lfcruz@sic.gov.co</t>
  </si>
  <si>
    <t>LUIS EDUAR</t>
  </si>
  <si>
    <t>CUESTA TAUTIVA</t>
  </si>
  <si>
    <t>- Grupo de Trabajo de Sistemas de Información</t>
  </si>
  <si>
    <t>lcuesta@sic.gov.co</t>
  </si>
  <si>
    <t>NESTOR HENRY</t>
  </si>
  <si>
    <t>CUESTAS DÍAZ</t>
  </si>
  <si>
    <t>José Gustavo Ruda Tequia</t>
  </si>
  <si>
    <t>ncuestas@sic.gov.co</t>
  </si>
  <si>
    <t>MÓNICA ANDREA</t>
  </si>
  <si>
    <t>CUEVAS MEJIA</t>
  </si>
  <si>
    <t>Aura María Prieto Echeverry</t>
  </si>
  <si>
    <t>- Grupo de Trabajo de Formación</t>
  </si>
  <si>
    <t>Profesional en Mercadeo y Públicidad</t>
  </si>
  <si>
    <t>mcuevas@sic.gov.co</t>
  </si>
  <si>
    <t>DIEGO MAURICIO</t>
  </si>
  <si>
    <t>DANIELS JARAMILLO</t>
  </si>
  <si>
    <t>- Grupo de Trabajo de Registro</t>
  </si>
  <si>
    <t>ddaniels@sic.gov.co</t>
  </si>
  <si>
    <t>(Horas Extras)</t>
  </si>
  <si>
    <t>RICARDO DE JESUS</t>
  </si>
  <si>
    <t>DELGADO MONTES</t>
  </si>
  <si>
    <t>25255170760CND</t>
  </si>
  <si>
    <t>rdelgado@sic.gov.co</t>
  </si>
  <si>
    <t>DEYANIRA</t>
  </si>
  <si>
    <t>DIAZ ALVARADO</t>
  </si>
  <si>
    <t>Paipa</t>
  </si>
  <si>
    <t>- Grupo de Trabajo de Vigilancia de las Cámaras de Comercio y a los Comerciantes</t>
  </si>
  <si>
    <t>ddiaz@sic.gov.co</t>
  </si>
  <si>
    <t>TOBIAS ELIÉCER</t>
  </si>
  <si>
    <t>DÍAZ BEDÓN</t>
  </si>
  <si>
    <t>Cali (Valle)</t>
  </si>
  <si>
    <t>Abogado y Licenciado en Ed. Esp. Biología</t>
  </si>
  <si>
    <t>tdiaz@sic.gov.co</t>
  </si>
  <si>
    <t>MARÍA DEL CARMEN</t>
  </si>
  <si>
    <t>DÍAZ FONSECA</t>
  </si>
  <si>
    <t>Especialista en Propiedad Industrial, Derechos de Autor y Nuevas Tecnologías</t>
  </si>
  <si>
    <t>25228129035CND</t>
  </si>
  <si>
    <t>mdiaz@sic.gov.co</t>
  </si>
  <si>
    <t>RONALD ANDRÉS</t>
  </si>
  <si>
    <t>DÍAZ GARZÓN</t>
  </si>
  <si>
    <t>Tunja</t>
  </si>
  <si>
    <t>Terminación materias en Derecho</t>
  </si>
  <si>
    <t>radiaz@sic.gov.co</t>
  </si>
  <si>
    <t>MARLENY</t>
  </si>
  <si>
    <t>DÍAZ PEÑA</t>
  </si>
  <si>
    <t>Luz Marina Zuluaga Ramírez</t>
  </si>
  <si>
    <t>mdiazp@sic.gov.co</t>
  </si>
  <si>
    <t>SONIA ANDREA</t>
  </si>
  <si>
    <t>DÍAZ PIRAZÁN</t>
  </si>
  <si>
    <t>Ingeniero Mecánico</t>
  </si>
  <si>
    <t>CN230-71267</t>
  </si>
  <si>
    <t>sdiaz@sic.gov.co</t>
  </si>
  <si>
    <t>FELIPE AUGUSTO</t>
  </si>
  <si>
    <t>DIAZ SUAZA</t>
  </si>
  <si>
    <t>fdiaz@sic.gov.co</t>
  </si>
  <si>
    <t>ISABEL CRISTINA</t>
  </si>
  <si>
    <t>DÍAZ VILLACOB</t>
  </si>
  <si>
    <t>Galeras (Sucre)</t>
  </si>
  <si>
    <t>Psicologa</t>
  </si>
  <si>
    <t>Especialista en Gerencia de Recursos Humanos</t>
  </si>
  <si>
    <t>idiaz@sic.gov.co</t>
  </si>
  <si>
    <t>EDILMA</t>
  </si>
  <si>
    <t>DOMÍNGUEZ GIRALDO</t>
  </si>
  <si>
    <t>Calarca (Quindio)</t>
  </si>
  <si>
    <t>edominguez@sic.gov.co</t>
  </si>
  <si>
    <t>YANIRA SOLAY</t>
  </si>
  <si>
    <t>DONCEL BARÓN</t>
  </si>
  <si>
    <t>Martha Yliana Medina Rodríguez</t>
  </si>
  <si>
    <t>Técnico Profesional en Gestión Contable y Financiera</t>
  </si>
  <si>
    <t xml:space="preserve">ydoncel@sic.gov.co </t>
  </si>
  <si>
    <t>CARLOS FELIPE</t>
  </si>
  <si>
    <t>DOVALE ROMERO</t>
  </si>
  <si>
    <t>Chía</t>
  </si>
  <si>
    <t>25228206413CND</t>
  </si>
  <si>
    <t>2012EE26993</t>
  </si>
  <si>
    <t>cdovale@sic.gov.co</t>
  </si>
  <si>
    <t>EDGAR MAURICIO</t>
  </si>
  <si>
    <t>DUARTE LEGUIZAMÓN</t>
  </si>
  <si>
    <t>Zipaquirá</t>
  </si>
  <si>
    <t>eduarte@sic.gov.co</t>
  </si>
  <si>
    <t>DUARTE PEÑUELA</t>
  </si>
  <si>
    <t>mduarte@sic.gov.co</t>
  </si>
  <si>
    <t>HÉCTOR FABIO</t>
  </si>
  <si>
    <t>DUQUE CALLE</t>
  </si>
  <si>
    <t>Bachiller - curso en Computación y Sistemas</t>
  </si>
  <si>
    <t>hduque@sic.gov.co</t>
  </si>
  <si>
    <t xml:space="preserve">OLGA MARÍA </t>
  </si>
  <si>
    <t>DURÁN CASTRO</t>
  </si>
  <si>
    <t>oduran@sic.gov.co</t>
  </si>
  <si>
    <t>LILIANA PATRICIA</t>
  </si>
  <si>
    <t>DURAN JANET</t>
  </si>
  <si>
    <t>lpduran@sic.gov.co</t>
  </si>
  <si>
    <t>MARTHA MERCEDES</t>
  </si>
  <si>
    <t>ESCOVAR KOUSEN</t>
  </si>
  <si>
    <t>Técnico Profesional en Análisis y Diseño de Sistemas</t>
  </si>
  <si>
    <t>CAt</t>
  </si>
  <si>
    <t>mescovar@sic.gov.co</t>
  </si>
  <si>
    <t>ESTEFANIA</t>
  </si>
  <si>
    <t>ESPINAL ESPINAL</t>
  </si>
  <si>
    <t>eespinal@sic.gov.co</t>
  </si>
  <si>
    <t>VICTOR MANUEL</t>
  </si>
  <si>
    <t>ESPINOSA GÓMEZ</t>
  </si>
  <si>
    <t>25202154927CND</t>
  </si>
  <si>
    <t>vespinosa@sic.gov.co</t>
  </si>
  <si>
    <t>ANDRÉS MAURICIO</t>
  </si>
  <si>
    <t>ESPINOSA OTERO</t>
  </si>
  <si>
    <t>aespinosa@sic.gov.co</t>
  </si>
  <si>
    <t>GLADYS ADRIANA</t>
  </si>
  <si>
    <t>ESPITIA ROJAS</t>
  </si>
  <si>
    <t>Luz Janneth Cepeda Cifuentes</t>
  </si>
  <si>
    <t>1 semestre de Idiomas y Negocios Internacionales, Secretario General</t>
  </si>
  <si>
    <t>gespitia@sic.gov.co</t>
  </si>
  <si>
    <t>JESUS LEONARDO</t>
  </si>
  <si>
    <t>ESTEPA TOZCANO</t>
  </si>
  <si>
    <t>Quinto Semestre en la carrera Administración de Empresas</t>
  </si>
  <si>
    <t>Cruz Blanca</t>
  </si>
  <si>
    <t>jestepa@sic.gov.co</t>
  </si>
  <si>
    <t>LUIS ARMANDO</t>
  </si>
  <si>
    <t>ESTRADA ENCISO</t>
  </si>
  <si>
    <t>4044-07</t>
  </si>
  <si>
    <t>lestrada@sic.gov.co</t>
  </si>
  <si>
    <t>MARTHA LILIANA</t>
  </si>
  <si>
    <t>FANDIÑO VERGARA</t>
  </si>
  <si>
    <t>mfandino@sic.gov.co</t>
  </si>
  <si>
    <t>MARIA DEL PILAR</t>
  </si>
  <si>
    <t>FARFAN MURGAS</t>
  </si>
  <si>
    <t>Especialista en Derecho Administrativo y Constitucional</t>
  </si>
  <si>
    <t>mfarfan@sic.gov.co</t>
  </si>
  <si>
    <t>MARÍA PAULA</t>
  </si>
  <si>
    <t>FARIAS QUINTANA</t>
  </si>
  <si>
    <t>mfarias@sic.gov.co</t>
  </si>
  <si>
    <t>FREDY ORLANDO</t>
  </si>
  <si>
    <t>FERNÁNDEZ FERNÁNDEZ</t>
  </si>
  <si>
    <t>Derecho Administrativo</t>
  </si>
  <si>
    <t>ffernandez@sic.gov.co</t>
  </si>
  <si>
    <t>FERREIRA BALLESTEROS</t>
  </si>
  <si>
    <t>Cúcuta (N. de Santander)</t>
  </si>
  <si>
    <t>6° de Física</t>
  </si>
  <si>
    <t>hferreira@sic.gov.co</t>
  </si>
  <si>
    <t>ESPERANZA</t>
  </si>
  <si>
    <t>FIGUEROA GARCIA</t>
  </si>
  <si>
    <t xml:space="preserve">Secretario </t>
  </si>
  <si>
    <t>Myriam Amparo Navarro Ariza</t>
  </si>
  <si>
    <t>efigueroa@sic.gov.co</t>
  </si>
  <si>
    <t>SARA PIEDAD</t>
  </si>
  <si>
    <t>FLÓREZ CARMONA</t>
  </si>
  <si>
    <t>pflorez@sic.gov.co</t>
  </si>
  <si>
    <t>ALBA LUCRECIA</t>
  </si>
  <si>
    <t>FLÓREZ CORONEL</t>
  </si>
  <si>
    <t>aflorez@sic.gov.co</t>
  </si>
  <si>
    <t>FLORIAN RODRIGUEZ</t>
  </si>
  <si>
    <t>Saldaña (Tolima)</t>
  </si>
  <si>
    <t>efrodriguez@sic.gov.co</t>
  </si>
  <si>
    <t>PEDRO ORLANDO</t>
  </si>
  <si>
    <t>FONSECA POVEDA</t>
  </si>
  <si>
    <t>pfonseca@sic.gov.co</t>
  </si>
  <si>
    <t>JORGE DIEGO</t>
  </si>
  <si>
    <t>FORERO GONZÁLEZ</t>
  </si>
  <si>
    <t>Especialista en Derecho Contractual y Relaciones Jurídicas Negociales</t>
  </si>
  <si>
    <t>jforero@sic.gov,co</t>
  </si>
  <si>
    <t>LUZ AMPARO</t>
  </si>
  <si>
    <t>FORERO SAÉNZ</t>
  </si>
  <si>
    <t>Auxiliar de Servicios Generales (Prov)</t>
  </si>
  <si>
    <t>4064-05</t>
  </si>
  <si>
    <t>5° de Primaria</t>
  </si>
  <si>
    <t>laforero@sic.gov.co</t>
  </si>
  <si>
    <t>JUAN GABRIEL</t>
  </si>
  <si>
    <t>FORONDA OSORIO</t>
  </si>
  <si>
    <t>Quimbaya (Quindio)</t>
  </si>
  <si>
    <t>Especialista en Gerencia</t>
  </si>
  <si>
    <t>jforonda@sic.gov.co</t>
  </si>
  <si>
    <t>LUIS ENRIQUE</t>
  </si>
  <si>
    <t>FRANCO MONCADA</t>
  </si>
  <si>
    <t>25228280082CND</t>
  </si>
  <si>
    <t>lefranco@sic.gov.co</t>
  </si>
  <si>
    <t>FRANCO PELÁEZ</t>
  </si>
  <si>
    <t>Chinchiná (Caldas)</t>
  </si>
  <si>
    <t>4178-10</t>
  </si>
  <si>
    <t>lfranco@sic.gov.co</t>
  </si>
  <si>
    <t>GERMÁN</t>
  </si>
  <si>
    <t>GALVIS RAMÍREZ</t>
  </si>
  <si>
    <t>Dos semestres de Derecho</t>
  </si>
  <si>
    <t xml:space="preserve">ggalvis@sic.gov.co </t>
  </si>
  <si>
    <t>DIEGO ARMANDO</t>
  </si>
  <si>
    <t>GALVIS SÁNCHEZ</t>
  </si>
  <si>
    <t>Químico Farmacéutico</t>
  </si>
  <si>
    <t>dgalvis@sic.gov.co</t>
  </si>
  <si>
    <t>GAMA ROJAS</t>
  </si>
  <si>
    <t>Estudiante 10° Derecho</t>
  </si>
  <si>
    <t>dgama@sic.gov.co</t>
  </si>
  <si>
    <t>EXCELINO</t>
  </si>
  <si>
    <t>GAMBA MUÑOZ</t>
  </si>
  <si>
    <t>Especialista en Teleinformática</t>
  </si>
  <si>
    <t>2525550030CND</t>
  </si>
  <si>
    <t>egamba@sic.gov.co</t>
  </si>
  <si>
    <t>DIANA LICET</t>
  </si>
  <si>
    <t>GAMBOA GONZÁLEZ</t>
  </si>
  <si>
    <t>Yudysela Quintero Acosta</t>
  </si>
  <si>
    <t xml:space="preserve">dgamboa@sic.gov.co
</t>
  </si>
  <si>
    <t>ZAYDHA JENNY</t>
  </si>
  <si>
    <t>GAMBOA NIÑO</t>
  </si>
  <si>
    <t>Juan Carlos Bustamante Bello</t>
  </si>
  <si>
    <t>zgamboa@sic.gov.co</t>
  </si>
  <si>
    <t>LUZ DARY</t>
  </si>
  <si>
    <t>GARCÉS JIMÉNEZ</t>
  </si>
  <si>
    <t>Barrancabermeja</t>
  </si>
  <si>
    <t>Julieth Patricia Muñoz Perez</t>
  </si>
  <si>
    <t>lgarces@sic.gov.co</t>
  </si>
  <si>
    <t>BETTY AIDEÉ</t>
  </si>
  <si>
    <t>GARCÍA ÁVILA</t>
  </si>
  <si>
    <t>bgarcia@sic.gov.co</t>
  </si>
  <si>
    <t>JAIR FERNANDO</t>
  </si>
  <si>
    <t>GARCÍA CUERO</t>
  </si>
  <si>
    <t>Guapí (Cauca)</t>
  </si>
  <si>
    <t>Economista de Empresa</t>
  </si>
  <si>
    <t>jgarcia@sic.gov.co</t>
  </si>
  <si>
    <t>JESÚS FERNEL</t>
  </si>
  <si>
    <t>GARCÍA GARCIA</t>
  </si>
  <si>
    <t>Villa Rosario (N. Santander)</t>
  </si>
  <si>
    <t>Especialista en Derecho Administrativo y en Derecho Penal</t>
  </si>
  <si>
    <t>jfernel@sic.gov.co</t>
  </si>
  <si>
    <t>GARCÍA GUTIERREZ</t>
  </si>
  <si>
    <t>Clemencia Tuso Matallana</t>
  </si>
  <si>
    <t>Tecnólogo en Adminsitración del Talento Humano, 7° Semestre de Administración de Empresas.</t>
  </si>
  <si>
    <t>dgarcia@sic.gov.co</t>
  </si>
  <si>
    <t xml:space="preserve">ANDRÉS </t>
  </si>
  <si>
    <t>GARCÍA HERRERA</t>
  </si>
  <si>
    <t>Diseñador Industrial</t>
  </si>
  <si>
    <t>79301249-015</t>
  </si>
  <si>
    <t>andresg@sic.gov.co</t>
  </si>
  <si>
    <t>CAROLINA</t>
  </si>
  <si>
    <t>GARCÍA MOLINA</t>
  </si>
  <si>
    <t>Especialización en Regulación y Gestión de las Telecomunicaciones y Nuevas Tecnologías</t>
  </si>
  <si>
    <t>20/01/2012 / 17-7-2012</t>
  </si>
  <si>
    <t>cgarcia@sic.gov.co</t>
  </si>
  <si>
    <t>FELIPE</t>
  </si>
  <si>
    <t>GARCÍA PINEDA</t>
  </si>
  <si>
    <t>Especialista Derecho Comercial, Especialista en Propiedad Industrial, Derechos de Autor y Nuevas Tecnologías, Master en Asesoría Jurídica de Empresas, Master en Competition Law.</t>
  </si>
  <si>
    <t>114228-D2</t>
  </si>
  <si>
    <t>fgarcia@sic.gov.co</t>
  </si>
  <si>
    <t>GARCÍA RAMÍREZ</t>
  </si>
  <si>
    <t>Contador Público y 10 ° Semestre de Derecho</t>
  </si>
  <si>
    <t>Especialista en Tributación</t>
  </si>
  <si>
    <t>9445-T</t>
  </si>
  <si>
    <t>rgarcia@sic.gov.co</t>
  </si>
  <si>
    <t>1020-04</t>
  </si>
  <si>
    <t>GONZALO</t>
  </si>
  <si>
    <t>GARCÍA RANGEL</t>
  </si>
  <si>
    <t>Conductor Mecánico (Prov)</t>
  </si>
  <si>
    <t>4103-13</t>
  </si>
  <si>
    <t>ggarcia@sic.gov.co</t>
  </si>
  <si>
    <t>JOHN  ALEXANDER</t>
  </si>
  <si>
    <t>GARCÍA RODRÍGUEZ</t>
  </si>
  <si>
    <t>20/01/2012 / 21/06/2012</t>
  </si>
  <si>
    <t>jagarcia@sic.gov.co</t>
  </si>
  <si>
    <t>GARCÍA SERNA</t>
  </si>
  <si>
    <t>Profesional Especializado (LNR)</t>
  </si>
  <si>
    <t>Especialista en Formulación Social y Económica de Proyectos</t>
  </si>
  <si>
    <t>85054-T</t>
  </si>
  <si>
    <t>termina comisión el 12 de febrero del 2016</t>
  </si>
  <si>
    <t>lgarcia@sic.gov.co</t>
  </si>
  <si>
    <t xml:space="preserve">CLAUDIA BIBIANA </t>
  </si>
  <si>
    <t>GARCÍA VARGAS</t>
  </si>
  <si>
    <t>- Grupo de Trabajo de Investigaciones Administrativas de Protección de Datos Personales</t>
  </si>
  <si>
    <t>Especialista en Gerencia Internacional, Magister en Sistemas y Servicios de la Sociedad de la Información.</t>
  </si>
  <si>
    <t>cbgarcia@sic.gov.co</t>
  </si>
  <si>
    <t>ALEXANDRA</t>
  </si>
  <si>
    <t>GARRIDO TRUJILLO</t>
  </si>
  <si>
    <t>Miguel Orlando Peña Torres</t>
  </si>
  <si>
    <t>119341-T</t>
  </si>
  <si>
    <t>agarrido@sic.gov.co</t>
  </si>
  <si>
    <t>OMAR ALBERTO</t>
  </si>
  <si>
    <t>GARZÓN ACOSTA</t>
  </si>
  <si>
    <t>Especialista en Ingeniería de Software</t>
  </si>
  <si>
    <t>2525534617CND</t>
  </si>
  <si>
    <t>ogarzon@sic.gov.co</t>
  </si>
  <si>
    <t xml:space="preserve">LINA ALEXANDRA </t>
  </si>
  <si>
    <t>GARZÓN VARGAS</t>
  </si>
  <si>
    <t>Terminación de materias de programa Jurisprudencia</t>
  </si>
  <si>
    <t>lagarzon@sic.gov.co</t>
  </si>
  <si>
    <t>RICARDO ALFREDO</t>
  </si>
  <si>
    <t>GAVIRIA PEÑA</t>
  </si>
  <si>
    <t>Especialista en Derecho Público y en Derecho Laboral y Seguridad Social</t>
  </si>
  <si>
    <t>rgaviria@sic.gov.co</t>
  </si>
  <si>
    <t>GUIOMAR PATRICIA</t>
  </si>
  <si>
    <t>GIL ARDILA</t>
  </si>
  <si>
    <t>Contadora Pública</t>
  </si>
  <si>
    <t>Especialista en Control Gerencial Corporativo</t>
  </si>
  <si>
    <t>91268-T</t>
  </si>
  <si>
    <t>gpgil@sic.gov.co</t>
  </si>
  <si>
    <t>DIANA CRISTINA</t>
  </si>
  <si>
    <t>GIL CUERVO</t>
  </si>
  <si>
    <t>dgil@sic.gov.co</t>
  </si>
  <si>
    <t>GIL HELFFHRITTZ</t>
  </si>
  <si>
    <t>04018951408980545</t>
  </si>
  <si>
    <t>agil@sic.gov.co</t>
  </si>
  <si>
    <t>ALEJANDRO</t>
  </si>
  <si>
    <t>GIRALDO LÓPEZ</t>
  </si>
  <si>
    <t>Magister en Derecho Económico</t>
  </si>
  <si>
    <t>agiraldo@sic.gov.co</t>
  </si>
  <si>
    <t>HENRY STEVEN</t>
  </si>
  <si>
    <t>GIRALDO MURCIA</t>
  </si>
  <si>
    <t>hgiraldo@sic.gov.co</t>
  </si>
  <si>
    <t>NATALIA MARÍA</t>
  </si>
  <si>
    <t>GNECCO ARREGOCES</t>
  </si>
  <si>
    <t>ngnecco@sic.gov.co</t>
  </si>
  <si>
    <t>MARGARITA ROSA</t>
  </si>
  <si>
    <t>GÓMEZ MONTERROZA</t>
  </si>
  <si>
    <t>Sincelejo (Sucre)</t>
  </si>
  <si>
    <t>José Luis Laverde</t>
  </si>
  <si>
    <t>Especialista en Derecho Procesal Civil</t>
  </si>
  <si>
    <t xml:space="preserve">mgomez@sic.gov.co </t>
  </si>
  <si>
    <t>XIOMARA YINNA</t>
  </si>
  <si>
    <t>GÓMEZ MORENO</t>
  </si>
  <si>
    <t>xgomez@sic.gov.co</t>
  </si>
  <si>
    <t>OLGA VIVIANA</t>
  </si>
  <si>
    <t>GÓMEZ MOYA</t>
  </si>
  <si>
    <t>ogomez@sic.gov.co</t>
  </si>
  <si>
    <t>SANDRA MARGARITA</t>
  </si>
  <si>
    <t>sgomez@sic.gov.co</t>
  </si>
  <si>
    <t>HELIANA EUGENIA</t>
  </si>
  <si>
    <t>GÓMEZ PIZA</t>
  </si>
  <si>
    <t>1033081-T</t>
  </si>
  <si>
    <t>hegomez@sic.gov.co</t>
  </si>
  <si>
    <t>MARCELA</t>
  </si>
  <si>
    <t>GONGORA PINILLA</t>
  </si>
  <si>
    <t>Especialista en Periodismo Económico y en Derecho de la Comunicación</t>
  </si>
  <si>
    <t>mgongora@sic.gov.co</t>
  </si>
  <si>
    <t>DIANA CONSUELO</t>
  </si>
  <si>
    <t>GONZÁLEZ ACEVEDO</t>
  </si>
  <si>
    <t>Especialista en Psicología del Consumidor</t>
  </si>
  <si>
    <t>dgonzalez@sic.gov.co</t>
  </si>
  <si>
    <t>JOSÉ VICTOR</t>
  </si>
  <si>
    <t>GONZÁLEZ AGUIRRE</t>
  </si>
  <si>
    <t>Especialista en Derecho Público, Ciencia y Sociología Politicas, Especialista en Derecho Laboral y Seguridad Social</t>
  </si>
  <si>
    <t>jvgonzalez@sic.gov.co</t>
  </si>
  <si>
    <t>OLGA ROSA</t>
  </si>
  <si>
    <t>GONZÁLEZ FONSECA</t>
  </si>
  <si>
    <t>QF-1557</t>
  </si>
  <si>
    <t>ogonzalez@sic.gov.co</t>
  </si>
  <si>
    <t>FRANCISCO JAVIER</t>
  </si>
  <si>
    <t>GONZÁLEZ PÁEZ</t>
  </si>
  <si>
    <t>Ingeniero Electrónico</t>
  </si>
  <si>
    <t>Magíster en Ingeniería Telecomunicaciones</t>
  </si>
  <si>
    <t>CN206-59541</t>
  </si>
  <si>
    <t>fjgonzalez@sic.gov.co</t>
  </si>
  <si>
    <t xml:space="preserve">JUAN DAVID </t>
  </si>
  <si>
    <t>GONZÁLEZ PALMA</t>
  </si>
  <si>
    <t>Montería</t>
  </si>
  <si>
    <t>Especialista en Derecho Civil y Familia</t>
  </si>
  <si>
    <t>jdgonzal@sic.gov.co</t>
  </si>
  <si>
    <t>MARTHA LUCÍA</t>
  </si>
  <si>
    <t>GONZÁLEZ PIÑEROS</t>
  </si>
  <si>
    <t>mlgonzalez@sic.gov.co</t>
  </si>
  <si>
    <t>JOHN ANDERSON</t>
  </si>
  <si>
    <t>GONZÁLEZ RABA</t>
  </si>
  <si>
    <t>jgonzalez@sic.gov.co</t>
  </si>
  <si>
    <t>FABIAN ORLANDO</t>
  </si>
  <si>
    <t>GONZÁLEZ RINCON</t>
  </si>
  <si>
    <t>Ubaté</t>
  </si>
  <si>
    <t>Yolanda Hernández Alonso</t>
  </si>
  <si>
    <t>fgonzalez@sic.gov.co</t>
  </si>
  <si>
    <t>JOSÉ ALEXANDER</t>
  </si>
  <si>
    <t>GONZÁLEZ TAMAYO</t>
  </si>
  <si>
    <t>Tecnólogo en Informática</t>
  </si>
  <si>
    <t>2012EE13032</t>
  </si>
  <si>
    <t>jagonzalez@sic.gov.co</t>
  </si>
  <si>
    <t>GRANADOS VENEGAS</t>
  </si>
  <si>
    <t>jgranados@sic.gov.co</t>
  </si>
  <si>
    <t>JARBIS ERNESTO</t>
  </si>
  <si>
    <t>GUALTEROS PEÑA</t>
  </si>
  <si>
    <t>jgualteros@sic.gov.co</t>
  </si>
  <si>
    <t>LEONARDO GEOVANNI</t>
  </si>
  <si>
    <t>GUARIN CASTRO</t>
  </si>
  <si>
    <t>lguarin@sic.gov.co</t>
  </si>
  <si>
    <t>GUARÍN VILLABÓN</t>
  </si>
  <si>
    <t>dguarin@sic.gov.co</t>
  </si>
  <si>
    <t>ALBA ROCÍO</t>
  </si>
  <si>
    <t>GUERRA BOHÓRQUEZ</t>
  </si>
  <si>
    <t>Técnico en Asistencia en Administración Documental</t>
  </si>
  <si>
    <t>aguerra@sic.gov.co</t>
  </si>
  <si>
    <t>SANDRA JANNETH</t>
  </si>
  <si>
    <t>GUERRERO MUÑOZ</t>
  </si>
  <si>
    <t>Especialista en Derecho Privado Ecómico</t>
  </si>
  <si>
    <t>sguerrero@sic.gov.co</t>
  </si>
  <si>
    <t>LENIN ROBERTO</t>
  </si>
  <si>
    <t>GUERRERO SUAREZ</t>
  </si>
  <si>
    <t>lguerrero@sic.gov.co</t>
  </si>
  <si>
    <t>SARAH PAOLA ANDREA</t>
  </si>
  <si>
    <t>GUILLÉN OLAYA</t>
  </si>
  <si>
    <t>Especialista en Derecho Público</t>
  </si>
  <si>
    <t>pguillen@sic.gov.co</t>
  </si>
  <si>
    <t>LILIANA XIMENA</t>
  </si>
  <si>
    <t>GUISAO SALCEDO</t>
  </si>
  <si>
    <t>lguisao@sic.gov.co</t>
  </si>
  <si>
    <t>YESICA JULIANA</t>
  </si>
  <si>
    <t>HENAO GUTIERREZ</t>
  </si>
  <si>
    <t>Buga</t>
  </si>
  <si>
    <t>yhenao@sic.gov.co</t>
  </si>
  <si>
    <t xml:space="preserve">YOLANDA </t>
  </si>
  <si>
    <t>HERNÁNDEZ ALONSO</t>
  </si>
  <si>
    <t>Especialista en Propiedad Industrial, Derechos de Autor y Nuevas Tecnologías y Especialista en Derecho de la Competencia y del Consumo</t>
  </si>
  <si>
    <t>yhernandez@sic.gov.co</t>
  </si>
  <si>
    <t>ARMANDO HUMBERTO</t>
  </si>
  <si>
    <t>HERNÁNDEZ CASTRO</t>
  </si>
  <si>
    <t>Bachiller Técnico Industrial</t>
  </si>
  <si>
    <t>ahernandez@sic.gov.co</t>
  </si>
  <si>
    <t>ROBERT ALEJANDRO</t>
  </si>
  <si>
    <t>HERNÁNDEZ CORTÉS</t>
  </si>
  <si>
    <t>Administrador de Empresas Comerciales</t>
  </si>
  <si>
    <t>rhernandez@sic.gov.co</t>
  </si>
  <si>
    <t>LINDA MILENA</t>
  </si>
  <si>
    <t>HERNÁNDEZ FRANCO</t>
  </si>
  <si>
    <t>Administradora de Empresas</t>
  </si>
  <si>
    <t>lhernandez@sic.gov.co</t>
  </si>
  <si>
    <t xml:space="preserve">ANGELA MARÍA </t>
  </si>
  <si>
    <t>HERNÁNDEZ GÓMEZ</t>
  </si>
  <si>
    <t xml:space="preserve">Abogada </t>
  </si>
  <si>
    <t>amhernandez@sic.gov.co</t>
  </si>
  <si>
    <t>JORGE MARIO</t>
  </si>
  <si>
    <t>HERNÁNDEZ MÁSMELA</t>
  </si>
  <si>
    <t>jmhernandez@sic.gov.co</t>
  </si>
  <si>
    <t>LIBIA</t>
  </si>
  <si>
    <t>HERNÁNDEZ REYES</t>
  </si>
  <si>
    <t>José Guillermo Ballesteros Arrubla</t>
  </si>
  <si>
    <t>Comunicadora Social-Periodista, Término materias de Derecho</t>
  </si>
  <si>
    <t>lhernandezr@sic.gov.co</t>
  </si>
  <si>
    <t>JUAN PABLO</t>
  </si>
  <si>
    <t>HERRERA SAAVEDRA</t>
  </si>
  <si>
    <t>1020-12</t>
  </si>
  <si>
    <t xml:space="preserve">Magister en Ciencias Económicas </t>
  </si>
  <si>
    <t>jpherrera@sic.gov.co</t>
  </si>
  <si>
    <t>JOSÉ DE JESÚS</t>
  </si>
  <si>
    <t>HERRERA VELASQUEZ</t>
  </si>
  <si>
    <t>jherrera@sic.gov.co</t>
  </si>
  <si>
    <t>SILVIA CRISTINA</t>
  </si>
  <si>
    <t>HOYOS GÓMEZ</t>
  </si>
  <si>
    <t>schoyos@sic.gov.co</t>
  </si>
  <si>
    <t>LAURA MARCELA</t>
  </si>
  <si>
    <t>HOYOS MONDRAGÓN</t>
  </si>
  <si>
    <t>Economísta</t>
  </si>
  <si>
    <t>Magistra en Economía</t>
  </si>
  <si>
    <t>lamhoyos@sic.gov.co</t>
  </si>
  <si>
    <t>BIBIANA ANDREA</t>
  </si>
  <si>
    <t>HUERTAS GONZÁLEZ</t>
  </si>
  <si>
    <t>3er semestre en Relaciones Internacionales y Estudios Políticos a Distancia, Tecnologo en Secrtariado Comercial Bilige</t>
  </si>
  <si>
    <t>bhuertas@sic.gov.co</t>
  </si>
  <si>
    <t>SAMUEL DARIO</t>
  </si>
  <si>
    <t>HUERTAS YEPES</t>
  </si>
  <si>
    <t>Doris Elena Polo Córdoba</t>
  </si>
  <si>
    <t>Especialista en Derecho de Seguros</t>
  </si>
  <si>
    <t>shuertas@sic.gov.co</t>
  </si>
  <si>
    <t>AIDA LUCIA</t>
  </si>
  <si>
    <t>HURTADO BEJARANO</t>
  </si>
  <si>
    <t>Especialista en Evaluación Social de Proyectos</t>
  </si>
  <si>
    <t>CND-MC -2012-01438</t>
  </si>
  <si>
    <t>ahurtado@sic.gov.co</t>
  </si>
  <si>
    <t>IMBACHI CERÓN</t>
  </si>
  <si>
    <t>Especialista en Derecho Administrativo y Especialista en Derecho de las Nuevas Creaciones</t>
  </si>
  <si>
    <t>jimbachi@sic.gov.co</t>
  </si>
  <si>
    <t>SONIA</t>
  </si>
  <si>
    <t>INFANTE BÁEZ</t>
  </si>
  <si>
    <t>Especialista en Derecho de la Empresa, Esécialista en Derecho Tributario</t>
  </si>
  <si>
    <t>sinfante@sic.gov.co</t>
  </si>
  <si>
    <t>JAIMES CASTRO</t>
  </si>
  <si>
    <t>cjaimes@sic.gov.co</t>
  </si>
  <si>
    <t>ALEJANDRA ROSALIA</t>
  </si>
  <si>
    <t>JARAMILLO LONDOÑO</t>
  </si>
  <si>
    <t>Especialista en Finanzas</t>
  </si>
  <si>
    <t>ajaramillo@sic.gov.co</t>
  </si>
  <si>
    <t>CÉSAR ORLANDO</t>
  </si>
  <si>
    <t>JARRO TRIANA</t>
  </si>
  <si>
    <t>125690-T</t>
  </si>
  <si>
    <t>cjarro@sic.gov.co</t>
  </si>
  <si>
    <t xml:space="preserve">JOSÉ LUIS </t>
  </si>
  <si>
    <t>JEREZ ROSANIA</t>
  </si>
  <si>
    <t>Magister en Derecho Internacional y Relaciones Internacionales,Especialista en Derecho Comercial, Especialista en Derecho de la Empresa</t>
  </si>
  <si>
    <t>jjerez@sic.gov.co</t>
  </si>
  <si>
    <t>MIREYA</t>
  </si>
  <si>
    <t>JIMÉNEZ REYES</t>
  </si>
  <si>
    <t>Girardot</t>
  </si>
  <si>
    <t>Gladys Adriana Espitia Rojas</t>
  </si>
  <si>
    <t>Técnico en Administración Técnica Judicial</t>
  </si>
  <si>
    <t>mjimenezr@sic.gov.co</t>
  </si>
  <si>
    <t>MARCO ANTONIO</t>
  </si>
  <si>
    <t>JIMÉNEZ SÁNCHEZ</t>
  </si>
  <si>
    <t>mjimenez@sic.gov.co</t>
  </si>
  <si>
    <t>MARILYN SVETLANA</t>
  </si>
  <si>
    <t>KAHUAZANGO HEREDIA</t>
  </si>
  <si>
    <t>Myriam Lucia Mancera Sierra</t>
  </si>
  <si>
    <t>mkahuazango@sic.gov.co</t>
  </si>
  <si>
    <t>DAISY ELIANA</t>
  </si>
  <si>
    <t>LADINO ROMERO</t>
  </si>
  <si>
    <t xml:space="preserve">Auxiliar Administrativo </t>
  </si>
  <si>
    <t>Rosalba Castillo Olave</t>
  </si>
  <si>
    <t>Tecnólogo Profesional Periodista</t>
  </si>
  <si>
    <t>eladino@sic.gov.co</t>
  </si>
  <si>
    <t>MARÍA JOSÉ</t>
  </si>
  <si>
    <t>LAMUS BECERRA</t>
  </si>
  <si>
    <t>Especialista en Propiedad Industrial, Derechos de Autor y Nuevas Tecnologías, Especialista en Derecho Comercial y Financiero</t>
  </si>
  <si>
    <t>mlamus@sic.gov.co</t>
  </si>
  <si>
    <t>INGRID YOLANDA</t>
  </si>
  <si>
    <t>LARA VARGAS</t>
  </si>
  <si>
    <t>LNRa</t>
  </si>
  <si>
    <t>ilara@sic.gov.co</t>
  </si>
  <si>
    <t>EDISON CAMILO</t>
  </si>
  <si>
    <t>LARGO MARIN</t>
  </si>
  <si>
    <t>elargo@sic.gov.co</t>
  </si>
  <si>
    <t>LUZMILA HELENA</t>
  </si>
  <si>
    <t>LASTRE AGUAS</t>
  </si>
  <si>
    <t>Magangué (Bolivar)</t>
  </si>
  <si>
    <t>llastre@sic.gov.co</t>
  </si>
  <si>
    <t>YEISON HUMBERTO</t>
  </si>
  <si>
    <t>LATORRE RUIZ</t>
  </si>
  <si>
    <t>Jenny Rodríguez González</t>
  </si>
  <si>
    <t>- Grupo de Trabajo de Infraestructura Tecnológica y Seguridad</t>
  </si>
  <si>
    <t>CN206-78811</t>
  </si>
  <si>
    <t>jlatorre@sic.gov.co</t>
  </si>
  <si>
    <t>LAVERDE</t>
  </si>
  <si>
    <t>Honda (Tolima)</t>
  </si>
  <si>
    <t>2522863922CND</t>
  </si>
  <si>
    <t>jlaverde@sic.gov.co</t>
  </si>
  <si>
    <t>CONSUELO</t>
  </si>
  <si>
    <t>LEGUIZAMON LEGUIZAMON</t>
  </si>
  <si>
    <t>Químico Farmacéutica</t>
  </si>
  <si>
    <t xml:space="preserve">Especialista en Propiedad Industrial, Derechos de Autor y Nuevas Tecnologías </t>
  </si>
  <si>
    <t>04023390210031609</t>
  </si>
  <si>
    <t>cleguizamon@sic.gov.co</t>
  </si>
  <si>
    <t>CARLOS DANIEL</t>
  </si>
  <si>
    <t>LEMUS GIRALDO</t>
  </si>
  <si>
    <t>Especialista en Derecho Procesal</t>
  </si>
  <si>
    <t>clemus@sic.gov.co</t>
  </si>
  <si>
    <t>JUAN MANUEL</t>
  </si>
  <si>
    <t>LEÓN BUITRAGO</t>
  </si>
  <si>
    <t>José Luis Corrales Ortiz</t>
  </si>
  <si>
    <t xml:space="preserve">jmleonb@sic.gov.co </t>
  </si>
  <si>
    <t>ISMAEL ALBERTO GUSTAVO RODRIGO MACARIO</t>
  </si>
  <si>
    <t>LEON RUEDA</t>
  </si>
  <si>
    <t>ileon@sic.gov.co</t>
  </si>
  <si>
    <t>LIÉVANO LIÉVANO</t>
  </si>
  <si>
    <t>Especialización en Gobierno, Gerencia y Asuntos Públicos</t>
  </si>
  <si>
    <t>clievano@sic.gov.co</t>
  </si>
  <si>
    <t>YERSON DANILO</t>
  </si>
  <si>
    <t>LOBO VELÁSQUEZ</t>
  </si>
  <si>
    <t>Ocaña</t>
  </si>
  <si>
    <t>Carmen Lucia Caicedo Caicedo</t>
  </si>
  <si>
    <t>ylobo@sic.gov.co</t>
  </si>
  <si>
    <t>LONDOÑO FERNÁNDEZ</t>
  </si>
  <si>
    <t>jlondono@sic.gov.co</t>
  </si>
  <si>
    <t>JAROSLAV MARLEN</t>
  </si>
  <si>
    <t>LÓPEZ CHAVEZ</t>
  </si>
  <si>
    <t>Especialista en Diseño y Construcción de Soluciones Telemáticas, Especialista en Gerencia de Tecnología, Especialista en Gerencia Informática</t>
  </si>
  <si>
    <t>jlopez@sic.gov.co</t>
  </si>
  <si>
    <t>CLAUDIA MILENA</t>
  </si>
  <si>
    <t>LÓPEZ OÑATE</t>
  </si>
  <si>
    <t>Especialista en Gerencia en Gobierno  y Gestión Pública</t>
  </si>
  <si>
    <t>142906-T</t>
  </si>
  <si>
    <t>clopez@sic.gov.co</t>
  </si>
  <si>
    <t>BLANCA LILIANA</t>
  </si>
  <si>
    <t>LÓPEZ SANABRIA</t>
  </si>
  <si>
    <t>blopez@sic.gov.co</t>
  </si>
  <si>
    <t>LOSADA CALDERÓN</t>
  </si>
  <si>
    <t>Garzón (Huila)</t>
  </si>
  <si>
    <t>Contador Público y Técnico Profesional en Contabilidad y Finanzas</t>
  </si>
  <si>
    <t>152895-T</t>
  </si>
  <si>
    <t>jlosada@sic.gov.co</t>
  </si>
  <si>
    <t>JOHANNA PATRICIA</t>
  </si>
  <si>
    <t>LOTERO PRADA</t>
  </si>
  <si>
    <t>Especialista en Derecho Laboral y Relaciones Industriales</t>
  </si>
  <si>
    <t>jlotero@sic.gov.co</t>
  </si>
  <si>
    <t>LENNYS LORENA</t>
  </si>
  <si>
    <t>LOZANO BARÓN</t>
  </si>
  <si>
    <t>178370-D1</t>
  </si>
  <si>
    <t>llozano@sic.gov.co</t>
  </si>
  <si>
    <t>ERIKA YOHANA</t>
  </si>
  <si>
    <t>LOZANO DÍAZ</t>
  </si>
  <si>
    <t>Especialista en Gerencia de Proyectos de Sistemas de Información</t>
  </si>
  <si>
    <t>25255155013CND</t>
  </si>
  <si>
    <t>elozano@sic.gov.co</t>
  </si>
  <si>
    <t>LOZANO GUZMÁN</t>
  </si>
  <si>
    <t>Jaroslav Marlen López Chavez</t>
  </si>
  <si>
    <t>jdlozano@sic.gov.co</t>
  </si>
  <si>
    <t xml:space="preserve">MARÍA BEATRIZ </t>
  </si>
  <si>
    <t>LOZANO ROMERO</t>
  </si>
  <si>
    <t>Nohora Marleny Coral Ojeda</t>
  </si>
  <si>
    <t>blozano@sic.gov.co</t>
  </si>
  <si>
    <t>NELLY ADRIANA</t>
  </si>
  <si>
    <t>LUGO CALDERÓN</t>
  </si>
  <si>
    <t>Técnico Profesional en Administración y Producción Agroindustrial</t>
  </si>
  <si>
    <t>nlugo@sic.gov.co</t>
  </si>
  <si>
    <t>MARIA STELLA</t>
  </si>
  <si>
    <t>MALDONADO BERNATE</t>
  </si>
  <si>
    <t>00-23</t>
  </si>
  <si>
    <t>smaldonado@sic.gov.co</t>
  </si>
  <si>
    <t>VICTOR</t>
  </si>
  <si>
    <t>MALDONADO NOVA</t>
  </si>
  <si>
    <t>Nélson Osbaldo Ballén Medina</t>
  </si>
  <si>
    <t>1069311-T</t>
  </si>
  <si>
    <t>vmaldonado@sic.gov.co</t>
  </si>
  <si>
    <t>MYRIAM LUCÍA</t>
  </si>
  <si>
    <t>MANCERA SIERRA</t>
  </si>
  <si>
    <t>Especialista Control Fiscal y en Gerencia Administrativa y Financiera</t>
  </si>
  <si>
    <t>13454-T</t>
  </si>
  <si>
    <t>lmancera@sic.gov.co</t>
  </si>
  <si>
    <t>VALENTINA</t>
  </si>
  <si>
    <t>MANRIQUE GÓMEZ</t>
  </si>
  <si>
    <t>9 Semestre de Derecho</t>
  </si>
  <si>
    <t>vmanrique@sic.gov.co</t>
  </si>
  <si>
    <t>ESTEBAN CAMILO</t>
  </si>
  <si>
    <t>MARIN MALDONADO</t>
  </si>
  <si>
    <t>emarin@sic.gov.co</t>
  </si>
  <si>
    <t>MARÍA CAMILA</t>
  </si>
  <si>
    <t>MARÍN ROA</t>
  </si>
  <si>
    <t>Abogada</t>
  </si>
  <si>
    <t>mcmarin@sic.gov.co</t>
  </si>
  <si>
    <t>JORDY TATIANA</t>
  </si>
  <si>
    <t>MARIN RODRIGUEZ</t>
  </si>
  <si>
    <t>Pedro Orlando Fonseca Poveda</t>
  </si>
  <si>
    <t>jmarin@sic.gov.co</t>
  </si>
  <si>
    <t>MARIÑO LÓPEZ</t>
  </si>
  <si>
    <t>dmarino@sic.gov.co</t>
  </si>
  <si>
    <t>MARTÍ SAMPER</t>
  </si>
  <si>
    <t>Publicista</t>
  </si>
  <si>
    <t xml:space="preserve">Especialista en Gerencia de Proyectos  </t>
  </si>
  <si>
    <t>mmarti@sic.gov.co</t>
  </si>
  <si>
    <t>MARÍA ANTONIA</t>
  </si>
  <si>
    <t>MARTÍN CARRILLO</t>
  </si>
  <si>
    <t>Aixa Cordero Gonzalez</t>
  </si>
  <si>
    <t>Técnica en Sistemas y Computación</t>
  </si>
  <si>
    <t>mmartin@sic.gov.co</t>
  </si>
  <si>
    <t>MARTÍN MARTÍNEZ</t>
  </si>
  <si>
    <t>dmartin@sic.gov.co</t>
  </si>
  <si>
    <t>ALBERTO LEÓN</t>
  </si>
  <si>
    <t>MARTÍNEZ ARIAS</t>
  </si>
  <si>
    <t>Manzanares (Caldas)</t>
  </si>
  <si>
    <t>Amanda Stella Pedraza Rodríguez</t>
  </si>
  <si>
    <t>2° Semestre de Economía</t>
  </si>
  <si>
    <t>almartinez@sic.gov.co</t>
  </si>
  <si>
    <t>JANNETH EMILSE</t>
  </si>
  <si>
    <t>MARTÍNEZ CASTRO</t>
  </si>
  <si>
    <t>Profesional en Negociones Internacionales, Tecnólogo en Gestión de Mercadeo Internacional, Técnico Profesional en Idiomas y Negocios Internacionales - Tecnóloga en Secretario Comercial Bilingüe</t>
  </si>
  <si>
    <t>16/12/2011 / 11-09-2012</t>
  </si>
  <si>
    <t>jmartinez@sic.gov.co</t>
  </si>
  <si>
    <t>PATRICIA VIRGINIA DE LAS MERCEDES</t>
  </si>
  <si>
    <t>MARTÍNEZ GÓMEZ</t>
  </si>
  <si>
    <t>Fontibón</t>
  </si>
  <si>
    <t>- Grupo de Trabajo de Abogacía de la Competencia</t>
  </si>
  <si>
    <t>pmartinez@sic.gov.co</t>
  </si>
  <si>
    <t>JESSICA MELISA</t>
  </si>
  <si>
    <t>MARTÍNEZ HERRERA</t>
  </si>
  <si>
    <t>Myriam Consuelo Oñate Flórez</t>
  </si>
  <si>
    <t>jmartinh@sic.gov.co</t>
  </si>
  <si>
    <t xml:space="preserve">doctora </t>
  </si>
  <si>
    <t>SANDRA LILIANA</t>
  </si>
  <si>
    <t>MARTÍNEZ LEÓN</t>
  </si>
  <si>
    <t>Especialista en Derecho Administrativo, Magister en -Relaciones Internacionales</t>
  </si>
  <si>
    <t>smartinez@sic.gov.co</t>
  </si>
  <si>
    <t>MARTHA PATRICIA DEL ROCIO</t>
  </si>
  <si>
    <t>MATEUS SALINAS</t>
  </si>
  <si>
    <t>mmateus@sic.gov.co</t>
  </si>
  <si>
    <t xml:space="preserve">CAMILA ANDREA </t>
  </si>
  <si>
    <t>MEDINA GÓMEZ</t>
  </si>
  <si>
    <t>cmedina@sic.gov.co</t>
  </si>
  <si>
    <t>MARTHA YLIANA</t>
  </si>
  <si>
    <t>MEDINA RODRÍGUEZ</t>
  </si>
  <si>
    <t>4° Semestre de Contaduría Pública, Técnico Profesional Admón del Recurso Humano</t>
  </si>
  <si>
    <t>mmedina@sic.gov.co</t>
  </si>
  <si>
    <t>MEJIA HOYOS</t>
  </si>
  <si>
    <t>pmejia@sic.gov.co</t>
  </si>
  <si>
    <t xml:space="preserve">FRANCISCO </t>
  </si>
  <si>
    <t>MELO RODRÍGUEZ</t>
  </si>
  <si>
    <t>Maestría en Derecho Administrativo</t>
  </si>
  <si>
    <t>fmrodriguez@sic.gov.co</t>
  </si>
  <si>
    <t>JUAN OTTO</t>
  </si>
  <si>
    <t>MELO VARGAS</t>
  </si>
  <si>
    <t>jmelo@sic.gov.co</t>
  </si>
  <si>
    <t>JEFFERSON</t>
  </si>
  <si>
    <t>MENA ANGULO</t>
  </si>
  <si>
    <t>Quibdo (Choco)</t>
  </si>
  <si>
    <t xml:space="preserve">jemena@sic.gov.co </t>
  </si>
  <si>
    <t>DEYMER ANDRÉS</t>
  </si>
  <si>
    <t>MENA GUARDIA</t>
  </si>
  <si>
    <t>dmena@sic.gov.co</t>
  </si>
  <si>
    <t>MÉNDEZ SERRANO</t>
  </si>
  <si>
    <t>Maria del Socorro Pimienta</t>
  </si>
  <si>
    <t>Magister en Derecho Penal y Criminalogía, Especialista en Derecho Administrativo y en Derecho Penal y en Criminología</t>
  </si>
  <si>
    <t>jmendez@sic.gov.co</t>
  </si>
  <si>
    <t xml:space="preserve">LUZ ELENA </t>
  </si>
  <si>
    <t>MENDOZA RUBIANO</t>
  </si>
  <si>
    <t>lmendoza@sic.gov.co</t>
  </si>
  <si>
    <t>MENESES GÓMEZ</t>
  </si>
  <si>
    <t>cmeneses@sic.gov.co</t>
  </si>
  <si>
    <t>ANDRÉS FELIPE</t>
  </si>
  <si>
    <t>MERCHÁN DE LA HOZ</t>
  </si>
  <si>
    <t>Terminó las materias de Derecho</t>
  </si>
  <si>
    <t>amerchan@sic.gov.co</t>
  </si>
  <si>
    <t>JOHN EDWARD</t>
  </si>
  <si>
    <t>MOLANO HERNÁNDEZ</t>
  </si>
  <si>
    <t>Estudiando Especialización en Ingeniería del Software</t>
  </si>
  <si>
    <t>2525577779CND</t>
  </si>
  <si>
    <t>jmolano@sic.gov.co</t>
  </si>
  <si>
    <t>CAMILO ANDRÉS</t>
  </si>
  <si>
    <t>MONTAÑA SALAMANCA</t>
  </si>
  <si>
    <t>CN230-73279</t>
  </si>
  <si>
    <t>cmontana@sic.gov.co</t>
  </si>
  <si>
    <t>EMETERIO JOSÉ</t>
  </si>
  <si>
    <t>MONTES DE CASTRO</t>
  </si>
  <si>
    <t>emontes@sic.gov.co</t>
  </si>
  <si>
    <t>NELCY LORENA</t>
  </si>
  <si>
    <t>MONTES VANEGAS</t>
  </si>
  <si>
    <t>Cogua</t>
  </si>
  <si>
    <t>nmontes@sic.gov.co</t>
  </si>
  <si>
    <t>FERNAN ALEXANDER</t>
  </si>
  <si>
    <t>MONTOYA ORTEGA</t>
  </si>
  <si>
    <t>fmontoya@sic.gov.co</t>
  </si>
  <si>
    <t>DANIEL</t>
  </si>
  <si>
    <t>MOR GARCÍA</t>
  </si>
  <si>
    <t>Fusagasugá</t>
  </si>
  <si>
    <t>dmgarcia@sic.gov.co</t>
  </si>
  <si>
    <t>JORGE LUIS</t>
  </si>
  <si>
    <t>MORALES BENAVIDES</t>
  </si>
  <si>
    <t>Administrador deEmpresas</t>
  </si>
  <si>
    <t>jmorales@sic.gov.co</t>
  </si>
  <si>
    <t>CÉSAR AURELIO</t>
  </si>
  <si>
    <t>MORALES LIZARAZO</t>
  </si>
  <si>
    <t>Arcesio Velandia Carreño</t>
  </si>
  <si>
    <t>Técnico Profesional en Diseño Industrial</t>
  </si>
  <si>
    <t>cmorales@sic.gov.co</t>
  </si>
  <si>
    <t>DAVID FELIPE</t>
  </si>
  <si>
    <t>MORALES NOGUERA</t>
  </si>
  <si>
    <t>20/01/2012 - 21/08/2012</t>
  </si>
  <si>
    <t>dmorales@sic.gov.co</t>
  </si>
  <si>
    <t>CEIRA</t>
  </si>
  <si>
    <t>MORALES QUICENO</t>
  </si>
  <si>
    <t>cmoralesq@sic.gov.co</t>
  </si>
  <si>
    <t>EMMA RUTH BIBIANA</t>
  </si>
  <si>
    <t>MORALES ROA</t>
  </si>
  <si>
    <t>Profesional Especializado(E)</t>
  </si>
  <si>
    <t>Especialista en Gestión y Planificación del Desarrollo Regional</t>
  </si>
  <si>
    <t>1062141-T</t>
  </si>
  <si>
    <t>20-1-12 - 29/08/2012</t>
  </si>
  <si>
    <t>bmorales@sic.gov.co</t>
  </si>
  <si>
    <t xml:space="preserve">LYNA DEL CARMEN </t>
  </si>
  <si>
    <t>MORDECAY DUNOYER</t>
  </si>
  <si>
    <t>Magister en Ciencias Química</t>
  </si>
  <si>
    <t>03002811407780371</t>
  </si>
  <si>
    <t>lmordecay@sic.gov.co</t>
  </si>
  <si>
    <t>HILDA</t>
  </si>
  <si>
    <t>MORENO RINCÓN</t>
  </si>
  <si>
    <t>Auxiliar de Servicios Generales</t>
  </si>
  <si>
    <t>CAa</t>
  </si>
  <si>
    <t>hmoreno@sic.gov.co</t>
  </si>
  <si>
    <t xml:space="preserve">SANDRA MILENA </t>
  </si>
  <si>
    <t>MORENO SAENZ</t>
  </si>
  <si>
    <t>smoreno@sic.gov.co</t>
  </si>
  <si>
    <t>JULIO ANDRÉS</t>
  </si>
  <si>
    <t>MOYA MORENO</t>
  </si>
  <si>
    <t>Especialización en Derecho Económico y de los Mercados</t>
  </si>
  <si>
    <t xml:space="preserve">jmoya@sic.gov.co </t>
  </si>
  <si>
    <t>JOHANNA CATALINA</t>
  </si>
  <si>
    <t>MUNEVAR CAGIGAS</t>
  </si>
  <si>
    <t>Técnico Laboral en Administración y Finanzas</t>
  </si>
  <si>
    <t>jmunevar@sic.gov.co</t>
  </si>
  <si>
    <t>GLORIA ELIZABETH</t>
  </si>
  <si>
    <t>MUÑOZ GÓMEZ</t>
  </si>
  <si>
    <t>gmunoz@sic.gov.co</t>
  </si>
  <si>
    <t>JULIETT PATRICIA</t>
  </si>
  <si>
    <t>MUÑOZ PÉREZ</t>
  </si>
  <si>
    <t>Tunja (Boyacá)</t>
  </si>
  <si>
    <t>Especialización en Derecho Procesal
Especialista en Derecho de la Competencia y del Consumo</t>
  </si>
  <si>
    <t>2012EE20818</t>
  </si>
  <si>
    <t>jmunoz@sic.gov.co</t>
  </si>
  <si>
    <t xml:space="preserve">DAVID MAURICIO </t>
  </si>
  <si>
    <t>MUÑOZ SÁNCHEZ</t>
  </si>
  <si>
    <t xml:space="preserve">dmunoz@sic.gov.co </t>
  </si>
  <si>
    <t>HERLY PATRICIA</t>
  </si>
  <si>
    <t>MUÑOZ TERREROS</t>
  </si>
  <si>
    <t>Martín Román Segura Garzón</t>
  </si>
  <si>
    <t>Administrador de Empresas y Técnico Profesional en Administración de Empresas</t>
  </si>
  <si>
    <t>hmunoz@sic.gov.co</t>
  </si>
  <si>
    <t>LAURA ESTEFANI</t>
  </si>
  <si>
    <t>MURILLO RUBIANO</t>
  </si>
  <si>
    <t>Orlando Rodríguez Moreno</t>
  </si>
  <si>
    <t>lmurillo@sic.gov.co</t>
  </si>
  <si>
    <t>MYRIAM AMPARO</t>
  </si>
  <si>
    <t>NAVARRO ARIZA</t>
  </si>
  <si>
    <t>Locutor y Productor de Radio y T.V., Secretario General</t>
  </si>
  <si>
    <t>anavarro@sic.gov.co</t>
  </si>
  <si>
    <t>EDUAR ENRIQUE</t>
  </si>
  <si>
    <t>NAVARRO MORALES</t>
  </si>
  <si>
    <t>enavarro@sic.gov.co</t>
  </si>
  <si>
    <t xml:space="preserve">SILVIA </t>
  </si>
  <si>
    <t>NAVIA REVOLLO</t>
  </si>
  <si>
    <t>Chia</t>
  </si>
  <si>
    <t>snavia@sic.gov.co</t>
  </si>
  <si>
    <t>CLAUDIA MARLÉN</t>
  </si>
  <si>
    <t>NEIVA CORTÉS</t>
  </si>
  <si>
    <t>Tenóloga en Informática</t>
  </si>
  <si>
    <t>cneiva@sic.gov.co</t>
  </si>
  <si>
    <t xml:space="preserve">CECILIA ISABEL </t>
  </si>
  <si>
    <t>NIETO PORTO</t>
  </si>
  <si>
    <t>cnieto@sic.gov.co</t>
  </si>
  <si>
    <t>MARTHA HELENA</t>
  </si>
  <si>
    <t>NIETO ZORRO</t>
  </si>
  <si>
    <t>mnieto@sic.gov.co</t>
  </si>
  <si>
    <t>PEDRO ALEJANDRO</t>
  </si>
  <si>
    <t>NIÑO ROA</t>
  </si>
  <si>
    <t>5° Semestre de Comercio Exterior</t>
  </si>
  <si>
    <t>pnino@sic.gov.co</t>
  </si>
  <si>
    <t>OLGA MARLENY</t>
  </si>
  <si>
    <t>NORIEGA MURCIA</t>
  </si>
  <si>
    <t>Especialista en Derecho Penal y Ciencias Criminológicas</t>
  </si>
  <si>
    <t>onoriega@sic.gov.co</t>
  </si>
  <si>
    <t>EDGAR EDUARDO</t>
  </si>
  <si>
    <t>NÚÑEZ BOHORQUEZ</t>
  </si>
  <si>
    <t>Técnico Profesional en Administración del Talento Humano</t>
  </si>
  <si>
    <t>enunez@sic.gov.co</t>
  </si>
  <si>
    <t>OLARTE COLLAZOS</t>
  </si>
  <si>
    <t>Especialista en Propiedad Industrial, Derechos de Autor y Nuevas Tecnologías. Especialista en Derecho Contractual</t>
  </si>
  <si>
    <t>jolarte@sic.gov.co</t>
  </si>
  <si>
    <t>MARÍA MARGARITA</t>
  </si>
  <si>
    <t>OLIVEROS GONZÁLEZ</t>
  </si>
  <si>
    <t>- Grupo de  Control Disciplinario Interno</t>
  </si>
  <si>
    <t>Especialista en Derecho Constitucional</t>
  </si>
  <si>
    <t>moliveros@sic.gov.co</t>
  </si>
  <si>
    <t>MYRIAM CONSUELO</t>
  </si>
  <si>
    <t>OÑATE FLÓREZ</t>
  </si>
  <si>
    <t>Técnico Prof. En Ingeniería de Sistemas</t>
  </si>
  <si>
    <t>monate@sic.gov.co</t>
  </si>
  <si>
    <t>ORJUELA ROZO</t>
  </si>
  <si>
    <t>QF-1274</t>
  </si>
  <si>
    <t>forjuela@sic.gov.co</t>
  </si>
  <si>
    <t>EDGAR DANIEL</t>
  </si>
  <si>
    <t>OROZCO CAICEDO</t>
  </si>
  <si>
    <t>1020-09</t>
  </si>
  <si>
    <t>dorozco@sic.gov.co</t>
  </si>
  <si>
    <t xml:space="preserve">WERNER LEON </t>
  </si>
  <si>
    <t>OROZCO MUÑOZ</t>
  </si>
  <si>
    <t xml:space="preserve"> </t>
  </si>
  <si>
    <t>1002781-T</t>
  </si>
  <si>
    <t>worozco@sic.gov.co</t>
  </si>
  <si>
    <t>MARIA JOSÉ</t>
  </si>
  <si>
    <t>ORTEGA FERNÁNDEZ</t>
  </si>
  <si>
    <t>mjortega@sic.gov.co</t>
  </si>
  <si>
    <t>LEONARDO</t>
  </si>
  <si>
    <t>ORTIZ MENDIETA</t>
  </si>
  <si>
    <t>lortiz@sic.gov.co</t>
  </si>
  <si>
    <t>OSORIO ARIAS</t>
  </si>
  <si>
    <t>josorio@sic.gov.co</t>
  </si>
  <si>
    <t>CLAUDIA ALEXANDRA</t>
  </si>
  <si>
    <t>OSORIO GÓMEZ</t>
  </si>
  <si>
    <t>cosorio@sic.gov.co</t>
  </si>
  <si>
    <t>NORA ALEJANDRA</t>
  </si>
  <si>
    <t>OSPINA QUINTERO</t>
  </si>
  <si>
    <t>Tulúa (Valle)</t>
  </si>
  <si>
    <t>51884-T</t>
  </si>
  <si>
    <t>aospina@sic.gov.co</t>
  </si>
  <si>
    <t>MAURICIO ALBERTO</t>
  </si>
  <si>
    <t>OSPINA RUÍZ</t>
  </si>
  <si>
    <t>145390-T</t>
  </si>
  <si>
    <t>mospina@sic.gov.co</t>
  </si>
  <si>
    <t>JENNIFER MARIET</t>
  </si>
  <si>
    <t>OTERO VILLA</t>
  </si>
  <si>
    <t>Jesus Fernel García García</t>
  </si>
  <si>
    <t>Especialista en Gestión de Riesgos y Control de Instituciones Financieras</t>
  </si>
  <si>
    <t>1024251-T</t>
  </si>
  <si>
    <t>jotero@sic.gov.co</t>
  </si>
  <si>
    <t>RUBIELA</t>
  </si>
  <si>
    <t>PACANCHIQUE VARGAS</t>
  </si>
  <si>
    <t>04004471103082983</t>
  </si>
  <si>
    <t>rpacanchique@sic.gov.co</t>
  </si>
  <si>
    <t>LIZZ DAHIAM</t>
  </si>
  <si>
    <t>PACHECO RAMÍREZ </t>
  </si>
  <si>
    <t>Especialista en Derecho Comercial y Financiero</t>
  </si>
  <si>
    <t>179269 </t>
  </si>
  <si>
    <t>lpacheco@sic.gov.co</t>
  </si>
  <si>
    <t>MAGDA ROCÍO</t>
  </si>
  <si>
    <t>PACHÓN ARIZA</t>
  </si>
  <si>
    <t>Psicologa y Técnico en Sistemas y Computación</t>
  </si>
  <si>
    <t>mpachon@sic.gov.co</t>
  </si>
  <si>
    <t>PACHON TORRES</t>
  </si>
  <si>
    <t>apachon@sic.gov.co</t>
  </si>
  <si>
    <t>MARTHA TATIANA</t>
  </si>
  <si>
    <t>PANIAGUA HENAO</t>
  </si>
  <si>
    <t>La Dorada (Caldas)</t>
  </si>
  <si>
    <t>Melba Gerardina Castro Córtes</t>
  </si>
  <si>
    <t>Especialista en Derecho Público, Ciencia y Sociología Políticas</t>
  </si>
  <si>
    <t>mpaniagua@sic.gov.co</t>
  </si>
  <si>
    <t>WILSON ALEXANDER</t>
  </si>
  <si>
    <t>PANQUEBA CELY</t>
  </si>
  <si>
    <t>wpanqueba@sic.gov.co</t>
  </si>
  <si>
    <t>JAIRO ALEJANDRO</t>
  </si>
  <si>
    <t>PARRA CUADROS</t>
  </si>
  <si>
    <t>japarra@sic.gov.co</t>
  </si>
  <si>
    <t>OROSMAN ANTONIO</t>
  </si>
  <si>
    <t>PARRA MANCERA</t>
  </si>
  <si>
    <t>Especialista en Sistemas de Información en la Organización</t>
  </si>
  <si>
    <t>oparra@sic.gov.co</t>
  </si>
  <si>
    <t>PARRA NORATO</t>
  </si>
  <si>
    <t>Especialista en Derecho Laboral y de la Seguridad Social</t>
  </si>
  <si>
    <t>lparran@sic.gov.co</t>
  </si>
  <si>
    <t>AIDA LORENA</t>
  </si>
  <si>
    <t>PARRA TORRADO</t>
  </si>
  <si>
    <t>alparra@sic.gov.co</t>
  </si>
  <si>
    <t>MÓNICA</t>
  </si>
  <si>
    <t>PARRADO MERCHÁN</t>
  </si>
  <si>
    <t>mparrado@sic.gov.co</t>
  </si>
  <si>
    <t>CIELO CAROLINA</t>
  </si>
  <si>
    <t>PARRISH CHACON</t>
  </si>
  <si>
    <t>Luis Armando Estrada Enciso</t>
  </si>
  <si>
    <t>cparrish@sic.gov.co</t>
  </si>
  <si>
    <t>ASTRID</t>
  </si>
  <si>
    <t>PATERNINA MÁRQUEZ</t>
  </si>
  <si>
    <t>Sincelejo</t>
  </si>
  <si>
    <t>apaternina@sic.gov.co</t>
  </si>
  <si>
    <t>AMANDA ESTELLA</t>
  </si>
  <si>
    <t>PEDRAZA RODRÍGUEZ</t>
  </si>
  <si>
    <t>Ingeniero de Sistemas y Tecnólogo en Secretariado Comercial Bilingüe</t>
  </si>
  <si>
    <t>Especialista en Proyectos Informáticos</t>
  </si>
  <si>
    <t>25255125949CND</t>
  </si>
  <si>
    <t>apedraza@sic.gov.co</t>
  </si>
  <si>
    <t>LEYDI NAYIVI</t>
  </si>
  <si>
    <t>PEÑA GAITÁN</t>
  </si>
  <si>
    <t>lpena@sic.gov.co</t>
  </si>
  <si>
    <t>PABLO ENRIQUE</t>
  </si>
  <si>
    <t>PEÑA GONZALEZ</t>
  </si>
  <si>
    <t>ppena@sic,gov.co</t>
  </si>
  <si>
    <t>ZIRLEY YASMIN</t>
  </si>
  <si>
    <t>PEÑA ORTIZ</t>
  </si>
  <si>
    <t>7° Semestre de Contaduría Pública</t>
  </si>
  <si>
    <t>zpena@sic.gov.co</t>
  </si>
  <si>
    <t xml:space="preserve">JOHN JAIRO </t>
  </si>
  <si>
    <t>PEÑA PORRAS</t>
  </si>
  <si>
    <t>7° semestre de Ingeniería de Sistemas</t>
  </si>
  <si>
    <t>jpena@sic.gov.co</t>
  </si>
  <si>
    <t>MIGUEL ORLANDO</t>
  </si>
  <si>
    <t>PEÑA TORRES</t>
  </si>
  <si>
    <t>Grupo de Trabajo de Protección de la Competencia</t>
  </si>
  <si>
    <t>mopena@sic.gov.co</t>
  </si>
  <si>
    <t>PEÑA VARGAS</t>
  </si>
  <si>
    <t>José Octavio Aquite Ruiz</t>
  </si>
  <si>
    <t>npena@sic.gov.co</t>
  </si>
  <si>
    <t>CARLOS ERNESTO</t>
  </si>
  <si>
    <t>PERDOMO ALZATE</t>
  </si>
  <si>
    <t>Profesional en Finanzas y Comercio Exterior</t>
  </si>
  <si>
    <t>Especialista en Administración Financiera</t>
  </si>
  <si>
    <t>2009-16-245</t>
  </si>
  <si>
    <t>cperdomo@sic.gov.co</t>
  </si>
  <si>
    <t>ERICK OTTOVIANNY</t>
  </si>
  <si>
    <t>PÉREZ GAITÁN</t>
  </si>
  <si>
    <t>San Andrés</t>
  </si>
  <si>
    <t>Profesional en Administración de Empresas</t>
  </si>
  <si>
    <t>eperez@sic.gov.co</t>
  </si>
  <si>
    <t xml:space="preserve">CINDY TATIANA </t>
  </si>
  <si>
    <t>PEREZ GONZÁLEZ</t>
  </si>
  <si>
    <t>cperez@sic.gov.co</t>
  </si>
  <si>
    <t>JENNYFER CATALINA</t>
  </si>
  <si>
    <t>PÉREZ MALDONADO</t>
  </si>
  <si>
    <t>Especialsta en Gestión Pública</t>
  </si>
  <si>
    <t>25255193958CND</t>
  </si>
  <si>
    <t>jcperez@sic.gov.co</t>
  </si>
  <si>
    <t>JORGE ANDRÉS</t>
  </si>
  <si>
    <t>PÉREZ ORDUZ</t>
  </si>
  <si>
    <t>Maestria de Master Of Laws</t>
  </si>
  <si>
    <t>japerez@sic.gov.co</t>
  </si>
  <si>
    <t>PEDRO</t>
  </si>
  <si>
    <t>PÉREZ VARGAS</t>
  </si>
  <si>
    <t>Ingeniero Agrícola</t>
  </si>
  <si>
    <t>Magíster en Ingeniería Industrial</t>
  </si>
  <si>
    <t>25268190787CND</t>
  </si>
  <si>
    <t>pperezv@sic.gov.co</t>
  </si>
  <si>
    <t>YINA PAOLA</t>
  </si>
  <si>
    <t>PERIÑAN YEPES</t>
  </si>
  <si>
    <t>yperinan@sic.gov.co</t>
  </si>
  <si>
    <t>ANA CAROLINA</t>
  </si>
  <si>
    <t>PETRO AGUILAR</t>
  </si>
  <si>
    <t>acpetro@sic.gov.co</t>
  </si>
  <si>
    <t>MARÍA DEL SOCORRO</t>
  </si>
  <si>
    <t>PIMIENTA CORBACHO</t>
  </si>
  <si>
    <t>2028-19</t>
  </si>
  <si>
    <t>Especialista en Derecho Administrativo y en Derecho Comercial, Especialista en Propiedad Industrial, Derechos de Autor y Nuevas Tecnologías</t>
  </si>
  <si>
    <t>mpimienta@sic.gov.co</t>
  </si>
  <si>
    <t>OLGA LUCÍA</t>
  </si>
  <si>
    <t>PINILLA ALFONSO</t>
  </si>
  <si>
    <t>opinilla@sic.gov.co</t>
  </si>
  <si>
    <t>JOSÉ FERNANDO</t>
  </si>
  <si>
    <t>PLATA PUYANA</t>
  </si>
  <si>
    <t>Especialista en Derecho Comercial, Magister en Competition and Market Regulation</t>
  </si>
  <si>
    <t>jplata@sic.gov.co</t>
  </si>
  <si>
    <t>HENRY ROBERTO</t>
  </si>
  <si>
    <t>PLAZAS FIGUEROA</t>
  </si>
  <si>
    <t>Funza</t>
  </si>
  <si>
    <t>Especialista en Economía</t>
  </si>
  <si>
    <t>hplazas@sic.gov.co</t>
  </si>
  <si>
    <t>CAROLINA PATRICIA</t>
  </si>
  <si>
    <t>POLANCO GARCÍA</t>
  </si>
  <si>
    <t xml:space="preserve">cpolanco@sic.gov.co </t>
  </si>
  <si>
    <t>DORIS ELENA</t>
  </si>
  <si>
    <t>POLO CORDOBA</t>
  </si>
  <si>
    <t>Especialista en Gestión Pública</t>
  </si>
  <si>
    <t>dpolo@sic.gov.co</t>
  </si>
  <si>
    <t>MARÍA CLARA</t>
  </si>
  <si>
    <t>POLO ENRÍQUEZ</t>
  </si>
  <si>
    <t>Especialista en Derecho Comercial, Especialista en Derecho Comunitario</t>
  </si>
  <si>
    <t>mpolo@sic.gov.co</t>
  </si>
  <si>
    <t>RACHID</t>
  </si>
  <si>
    <t>PONCE VERJEL</t>
  </si>
  <si>
    <t>Especialista en Gestión de Proyectos</t>
  </si>
  <si>
    <t>CN 230 33243</t>
  </si>
  <si>
    <t>2012EE24345</t>
  </si>
  <si>
    <t>rponce@sic.gov.co</t>
  </si>
  <si>
    <t>REGINA ANDREA</t>
  </si>
  <si>
    <t>POSSE URUEÑA</t>
  </si>
  <si>
    <t>Profesional en Sistemas de Información, Bibliotecología y Archivística</t>
  </si>
  <si>
    <t>rposse@sic.gov.co</t>
  </si>
  <si>
    <t>PRIETO AGUDELO</t>
  </si>
  <si>
    <t>5° Semestre de Mercadeo y Publicidad</t>
  </si>
  <si>
    <t>alprieto@sic.gov.co</t>
  </si>
  <si>
    <t>BLANCA MARÍA DEL PILAR</t>
  </si>
  <si>
    <t>PRIETO AGUILERA</t>
  </si>
  <si>
    <t>20/01/2012 /17/07/2012</t>
  </si>
  <si>
    <t>bprieto@sic.gov.co</t>
  </si>
  <si>
    <t>AURA MARÍA</t>
  </si>
  <si>
    <t>PRIETO ECHEVERRY</t>
  </si>
  <si>
    <t>Especialista en Ingeniería del Software y Especialista en Gerencia de Proyectos en Ingeniería</t>
  </si>
  <si>
    <t>25255-63934</t>
  </si>
  <si>
    <t>aprieto@sic.gov.co</t>
  </si>
  <si>
    <t>ANA MARÍA</t>
  </si>
  <si>
    <t>PRIETO RANGEL</t>
  </si>
  <si>
    <t>Bosa (Bogotá)</t>
  </si>
  <si>
    <t>amprieto@sic.gov.co</t>
  </si>
  <si>
    <t>JULIO CÉSAR</t>
  </si>
  <si>
    <t>jcprieto@sic.gov.co</t>
  </si>
  <si>
    <t>PUELLO SANZ</t>
  </si>
  <si>
    <t>vpuello@sic.gov.co</t>
  </si>
  <si>
    <t>0030-25</t>
  </si>
  <si>
    <t>FIDEL</t>
  </si>
  <si>
    <t>PUENTES SILVA</t>
  </si>
  <si>
    <t>Especialista en Derecho Comercial, Especialista en Derecho Financiero</t>
  </si>
  <si>
    <t>fpuentes@sic.gov.co</t>
  </si>
  <si>
    <t>YUDYSELA</t>
  </si>
  <si>
    <t>QUINTERO ACOSTA</t>
  </si>
  <si>
    <t>Psicólogo Social Comunitario</t>
  </si>
  <si>
    <t>yquintero@sic.gov.co</t>
  </si>
  <si>
    <t>MAYRA SOL</t>
  </si>
  <si>
    <t>QUINTERO GRANADILLO</t>
  </si>
  <si>
    <t>Fabio Edgar Cordoba Chiviri</t>
  </si>
  <si>
    <t>mquintero@sic.gov.co</t>
  </si>
  <si>
    <t>ADRIANA PAOLA</t>
  </si>
  <si>
    <t>QUINTERO RINCON</t>
  </si>
  <si>
    <t>aquintero@sic.gov.co</t>
  </si>
  <si>
    <t>MAYRA ALEJANDRA</t>
  </si>
  <si>
    <t>QUINTERO VALBUENA</t>
  </si>
  <si>
    <t xml:space="preserve">Química </t>
  </si>
  <si>
    <t>PQ-3559</t>
  </si>
  <si>
    <t>maquintero@sic.gov.co</t>
  </si>
  <si>
    <t xml:space="preserve">ANGELICA MARÍA </t>
  </si>
  <si>
    <t>RAMIREZ CANO</t>
  </si>
  <si>
    <t>Ingeníero Electrónica</t>
  </si>
  <si>
    <t>CN206-67475</t>
  </si>
  <si>
    <t>aramirez@sic.gov.co</t>
  </si>
  <si>
    <t>MAYERLY</t>
  </si>
  <si>
    <t>RAMÍREZ DÍAZ</t>
  </si>
  <si>
    <t>maramirezd@sic.gov.co</t>
  </si>
  <si>
    <t xml:space="preserve">NÉSTOR MAURO </t>
  </si>
  <si>
    <t>RAMÍREZ HERMIDA</t>
  </si>
  <si>
    <t>nmramirez@sic.gov.co</t>
  </si>
  <si>
    <t>RAMIREZ HINESTROZA</t>
  </si>
  <si>
    <t>Especialista en Derecho Comercial, Master en Propiedad Intelectual</t>
  </si>
  <si>
    <t>mramirez@sic.gov.co</t>
  </si>
  <si>
    <t>ADALBERTO</t>
  </si>
  <si>
    <t>RAMIREZ MORALES</t>
  </si>
  <si>
    <t>Marta Cecilia Caro Puerta</t>
  </si>
  <si>
    <t>amramirez@sic.gov.co</t>
  </si>
  <si>
    <t>DAYRON ALEXANDER</t>
  </si>
  <si>
    <t>RAMIREZ REYES</t>
  </si>
  <si>
    <t>Olga Rosa González</t>
  </si>
  <si>
    <t>04,01507,071010,4369</t>
  </si>
  <si>
    <t>dramirez@sic.gov.co</t>
  </si>
  <si>
    <t>OSCAR FABIÁN</t>
  </si>
  <si>
    <t>RAMÍREZ TORRES</t>
  </si>
  <si>
    <t>Terminación materias en Técnico Profesional en Sistemas</t>
  </si>
  <si>
    <t>oramirez@sic.gov.co</t>
  </si>
  <si>
    <t xml:space="preserve">YUBELLY </t>
  </si>
  <si>
    <t>RAMÍREZ VALBUENA</t>
  </si>
  <si>
    <t>Dayana Paola Álvarez Ortega</t>
  </si>
  <si>
    <t>yramirez@sic.gov.co</t>
  </si>
  <si>
    <t>JUAN MAURICIO</t>
  </si>
  <si>
    <t>RAMOS ACOSTA</t>
  </si>
  <si>
    <t>Sandra Janeth Guerrero Muñoz</t>
  </si>
  <si>
    <t xml:space="preserve">jmramos@sic.gov.co
</t>
  </si>
  <si>
    <t>JAIRO JULIÁN</t>
  </si>
  <si>
    <t>RAMOS BEDOYA</t>
  </si>
  <si>
    <t>jramos@sic.gov.co</t>
  </si>
  <si>
    <t>RESTREPO BERNAL</t>
  </si>
  <si>
    <t>frestrepo@sic.gov.co</t>
  </si>
  <si>
    <t>DIANA MARCELA</t>
  </si>
  <si>
    <t>RESTREPO GÓMEZ</t>
  </si>
  <si>
    <t>Especialista en Mercadeo</t>
  </si>
  <si>
    <t>drestrepo@sic.gov.co</t>
  </si>
  <si>
    <t>LILIANA</t>
  </si>
  <si>
    <t>lrestrepo@sic.gov.co</t>
  </si>
  <si>
    <t>DAVID FERNANDO</t>
  </si>
  <si>
    <t>RESTREPO USECHE</t>
  </si>
  <si>
    <t>dfrestrepo@sic.gov.co</t>
  </si>
  <si>
    <t>RIAÑO AMAYA</t>
  </si>
  <si>
    <t>Especialista en Derecho Contractual</t>
  </si>
  <si>
    <t>137709-D1</t>
  </si>
  <si>
    <t>lriano@sic.gov.co</t>
  </si>
  <si>
    <t xml:space="preserve">JUAN CARLOS </t>
  </si>
  <si>
    <t>RICO MEDINA</t>
  </si>
  <si>
    <t>jrico@sic.gov.co</t>
  </si>
  <si>
    <t>WILSON ARMANDO</t>
  </si>
  <si>
    <t>RIGUEROS BELTRÁN</t>
  </si>
  <si>
    <t>Bachiller (5° Semestre Diseño de Modas)</t>
  </si>
  <si>
    <t>wrigueros@sic.gov.co</t>
  </si>
  <si>
    <t>TAMARA SIOMAR</t>
  </si>
  <si>
    <t>RINCKOAR REYES</t>
  </si>
  <si>
    <t xml:space="preserve">Bachiller </t>
  </si>
  <si>
    <t>trinckoar@sic.gov.co</t>
  </si>
  <si>
    <t>MARIA CRISTINA</t>
  </si>
  <si>
    <t>RINCÓN GIRALDO</t>
  </si>
  <si>
    <t>crincon@sic.gov.co</t>
  </si>
  <si>
    <t>AURA ELENA</t>
  </si>
  <si>
    <t>RINCÓN PEÑA</t>
  </si>
  <si>
    <t>Especialista en Derecho Comercial y Especialista en Derecho de la Empresa</t>
  </si>
  <si>
    <t>arincon@sic.gov.co</t>
  </si>
  <si>
    <t>RÍOS SEGURA</t>
  </si>
  <si>
    <t>Jazmín Rocío Soacha Pedraza</t>
  </si>
  <si>
    <t>Técnico Profesional en Archivistica, 3°Semestre en Administración de Empresas</t>
  </si>
  <si>
    <t>drios@sic.gov.co</t>
  </si>
  <si>
    <t xml:space="preserve">DIANA CAROLINA </t>
  </si>
  <si>
    <t>RIVERA CELIS</t>
  </si>
  <si>
    <t>dcrivera@sic.gov.co</t>
  </si>
  <si>
    <t>DIANA PATRICIA</t>
  </si>
  <si>
    <t>RIVERA HERNÁNDEZ</t>
  </si>
  <si>
    <t>Subachoque</t>
  </si>
  <si>
    <t>23/05/2012 - 29-8-12</t>
  </si>
  <si>
    <t>drivera@sic.gov.co</t>
  </si>
  <si>
    <t>RIVERA ZORRO</t>
  </si>
  <si>
    <t>Especialista en Derecho de la Empresa, Esécialista en Derecho Comercial</t>
  </si>
  <si>
    <t>jrivera@sic.gov.co</t>
  </si>
  <si>
    <t>RIVEROS GOMEZ</t>
  </si>
  <si>
    <t>mriveros@sic.gov.co</t>
  </si>
  <si>
    <t>ROBAYO ALFONSO</t>
  </si>
  <si>
    <t>arobayo@sic.gov.co</t>
  </si>
  <si>
    <t>PABLO FELIPE</t>
  </si>
  <si>
    <t>ROBLEDO DEL CASTILLO</t>
  </si>
  <si>
    <t>Superintendente</t>
  </si>
  <si>
    <t>76916-D1</t>
  </si>
  <si>
    <t>probledo@sic.gov.co</t>
  </si>
  <si>
    <t>RODRÍGUEZ AMADOR</t>
  </si>
  <si>
    <t>jarodriguez@sic.gov.co</t>
  </si>
  <si>
    <t>HÉCTOR JOSÉ</t>
  </si>
  <si>
    <t>RODRÍGUEZ ANTE</t>
  </si>
  <si>
    <t>hjrodriguez@sic.gov.co</t>
  </si>
  <si>
    <t>MARIA ALEJANDRA</t>
  </si>
  <si>
    <t>RODRIGUEZ BRICEÑO</t>
  </si>
  <si>
    <t>Carlos Antonio Barreto Gómez</t>
  </si>
  <si>
    <t>8º Semestre de Comunicación Social</t>
  </si>
  <si>
    <t>mrodriguezb@sic.gov.co</t>
  </si>
  <si>
    <t>ERITH GERMAN</t>
  </si>
  <si>
    <t>RODRÍGUEZ CHÁVEZ</t>
  </si>
  <si>
    <t>Ingeniero Mécnico</t>
  </si>
  <si>
    <t>CN230 32880</t>
  </si>
  <si>
    <t>erodriguez@sic.gov.co</t>
  </si>
  <si>
    <t>MIGUEL ANGEL</t>
  </si>
  <si>
    <t>RODRÍGUEZ CHIZABA</t>
  </si>
  <si>
    <t>Bachiller
Segundo semestre de Diseñador a Grafito</t>
  </si>
  <si>
    <t>marodriguez@sic.gov.co</t>
  </si>
  <si>
    <t>RODRÍGUEZ CORDOBA</t>
  </si>
  <si>
    <t>crodriguezc@sic.gov.co</t>
  </si>
  <si>
    <t>MÓNICA JOHANNA</t>
  </si>
  <si>
    <t>RODRIGUEZ FAJARDO</t>
  </si>
  <si>
    <t>mjrodriguez@sic.gov.co</t>
  </si>
  <si>
    <t xml:space="preserve">VIVIANA ANDREA </t>
  </si>
  <si>
    <t>RODRIGUEZ FLOREZ</t>
  </si>
  <si>
    <t>Orosman Antonio Parra Mancera</t>
  </si>
  <si>
    <t>Profesional en Ciencia de la Información-Bibliotecòloga</t>
  </si>
  <si>
    <t>vrodriguez@sic.gov.co</t>
  </si>
  <si>
    <t>SANTIAGO DAVID</t>
  </si>
  <si>
    <t>RODRIGUEZ GARCÍA</t>
  </si>
  <si>
    <t>Ludis Elvira Agamez Ordoñez</t>
  </si>
  <si>
    <t>Especialista en Derecho Económico y de los Mercados</t>
  </si>
  <si>
    <t>sdrodriguez@sic.gov.co</t>
  </si>
  <si>
    <t>MÓNICA IVETT</t>
  </si>
  <si>
    <t>RODRÍGUEZ GARCÍA</t>
  </si>
  <si>
    <t>mrodriguez@sic.gov.co</t>
  </si>
  <si>
    <t xml:space="preserve">JENNY </t>
  </si>
  <si>
    <t>RODRÍGUEZ GONZÁLEZ</t>
  </si>
  <si>
    <t>2525565645CND</t>
  </si>
  <si>
    <t>jrodriguez@sic.gov.co</t>
  </si>
  <si>
    <t>CLAUDIO ANIBAL VÍCTOR</t>
  </si>
  <si>
    <t>RODRÍGUEZ GUERRERO</t>
  </si>
  <si>
    <t>José Ricardo Acosta Marrugo</t>
  </si>
  <si>
    <t xml:space="preserve"> a la</t>
  </si>
  <si>
    <t>crodriguez@sic.gov.co</t>
  </si>
  <si>
    <t>ALVARO JOSÉ</t>
  </si>
  <si>
    <t>RODRIGUEZ IZA</t>
  </si>
  <si>
    <t>Palmira</t>
  </si>
  <si>
    <t>arodriguez@sic.gov.co</t>
  </si>
  <si>
    <t>RODRÍGUEZ JOLEANES</t>
  </si>
  <si>
    <t>25228206426CND</t>
  </si>
  <si>
    <t>drodriguez@sic.gov.co</t>
  </si>
  <si>
    <t>ORLANDO</t>
  </si>
  <si>
    <t>RODRÍGUEZ MORENO</t>
  </si>
  <si>
    <t>orrodriguez@sic.gov.co</t>
  </si>
  <si>
    <t>RODRIGUEZ ORTIZ</t>
  </si>
  <si>
    <t>drodriguezo@sic.gov.co</t>
  </si>
  <si>
    <t>JAVIER OSWALDO</t>
  </si>
  <si>
    <t>RODRÍGUEZ PÉREZ</t>
  </si>
  <si>
    <t xml:space="preserve">Técnico Administrativo </t>
  </si>
  <si>
    <t>2° Semestre de Bacteriología</t>
  </si>
  <si>
    <t>jorodriguez@sic.gov.co</t>
  </si>
  <si>
    <t>FERNANDO AUGUSTO</t>
  </si>
  <si>
    <t>RODRÍGUEZ RODRÍGUEZ</t>
  </si>
  <si>
    <t>Técnico en Sistemas</t>
  </si>
  <si>
    <t>frodriguez@sic.gov.co</t>
  </si>
  <si>
    <t>RODRÍGUEZ TEJADA</t>
  </si>
  <si>
    <t>Magda Rocío Pachón Ariza</t>
  </si>
  <si>
    <t>Técnico Laboral en Secretariado Contable Asistencial</t>
  </si>
  <si>
    <t>srodriguez@sic.gov.co</t>
  </si>
  <si>
    <t>GRACIELA</t>
  </si>
  <si>
    <t>ROJAS BALDERRAMA</t>
  </si>
  <si>
    <t>Quinto Año de Derecho</t>
  </si>
  <si>
    <t xml:space="preserve">grojas@sic.gov.co </t>
  </si>
  <si>
    <t>ROJAS BELTRÁN</t>
  </si>
  <si>
    <t>Tecnóloga en Administración de Empresas</t>
  </si>
  <si>
    <t>srojas@sic.gov.co</t>
  </si>
  <si>
    <t>ANGELA PATRICIA</t>
  </si>
  <si>
    <t>ROJAS CAMARGO</t>
  </si>
  <si>
    <t>arojas@sic.gov.co</t>
  </si>
  <si>
    <t>ANDRES EMILIO</t>
  </si>
  <si>
    <t>ROJAS GUACANEME</t>
  </si>
  <si>
    <t>25228-250075</t>
  </si>
  <si>
    <t>aerojas@sic.gov.co</t>
  </si>
  <si>
    <t>MARLON</t>
  </si>
  <si>
    <t>ROJAS RÍOS</t>
  </si>
  <si>
    <t>Liliana Villamil Hernández</t>
  </si>
  <si>
    <t>25255219915CND</t>
  </si>
  <si>
    <t>mrojas@sic.gov.co</t>
  </si>
  <si>
    <t>LEIDY MARCELA</t>
  </si>
  <si>
    <t>ROJAS ROJAS</t>
  </si>
  <si>
    <t>Luzmila Elena Lastre Aguas</t>
  </si>
  <si>
    <t>Especialista en Propiedad Industrial</t>
  </si>
  <si>
    <t>lmrojas@sic.gov.co</t>
  </si>
  <si>
    <t>ROSA MAYERLI</t>
  </si>
  <si>
    <t>ROJAS ROMERO</t>
  </si>
  <si>
    <t>rrojas@sic.gov.co</t>
  </si>
  <si>
    <t>ROJAS VEGA</t>
  </si>
  <si>
    <t>CN230-69083</t>
  </si>
  <si>
    <t>lrojas@sic.gov.co</t>
  </si>
  <si>
    <t>YEISON ENRIQUE</t>
  </si>
  <si>
    <t>ROJAS VERGARA</t>
  </si>
  <si>
    <t>yerojas@sic.gov.co</t>
  </si>
  <si>
    <t>DANIEL ERNESTO</t>
  </si>
  <si>
    <t>ROLDÁN ROJAS</t>
  </si>
  <si>
    <t>droldan@sic.gov.co</t>
  </si>
  <si>
    <t xml:space="preserve">ANGELA DEL PILAR </t>
  </si>
  <si>
    <t>ROMERO CARVAJAL</t>
  </si>
  <si>
    <t>aromero@sic.gov.co</t>
  </si>
  <si>
    <t>JOHNIER JESÚS</t>
  </si>
  <si>
    <t>ROMO QUETAMA</t>
  </si>
  <si>
    <t>jromo@sic.gov.co</t>
  </si>
  <si>
    <t>MARIELENA</t>
  </si>
  <si>
    <t>ROZO COVALEDA</t>
  </si>
  <si>
    <t>Abogado y Economista</t>
  </si>
  <si>
    <t xml:space="preserve">Magister en Economia </t>
  </si>
  <si>
    <t>186665 - 30028</t>
  </si>
  <si>
    <t>mrozo@sic.gov.co</t>
  </si>
  <si>
    <t>JOSE GUSTAVO</t>
  </si>
  <si>
    <t>RUDA TEQUIA</t>
  </si>
  <si>
    <t>Guacamayas (Boyacá)</t>
  </si>
  <si>
    <t>Tobias Eliecer Díaz Bedon</t>
  </si>
  <si>
    <t>2° Semestre de Electricidad y Electrónica</t>
  </si>
  <si>
    <t>jruda@sic.gov.co</t>
  </si>
  <si>
    <t>RUEDA FUENTES</t>
  </si>
  <si>
    <t>3° Semestre Tecnología en Ingeniería de Sistemas</t>
  </si>
  <si>
    <t>mrueda@sic.gov.co</t>
  </si>
  <si>
    <t>LUZ EDITH</t>
  </si>
  <si>
    <t>RUÍZ ÁLVAREZ</t>
  </si>
  <si>
    <t>María del Carmen Díaz Fonseca</t>
  </si>
  <si>
    <t>Técnico Laboral por Competencias en Auxiliar de Ofimática</t>
  </si>
  <si>
    <t>lruiz@sic.gov.co</t>
  </si>
  <si>
    <t>CARLOS HERNANDO</t>
  </si>
  <si>
    <t>RUÍZ PLAZAS</t>
  </si>
  <si>
    <t>Especialista en Filosoría del Derecho y Teoría Jurídica</t>
  </si>
  <si>
    <t>cruiz@sic.gov.co</t>
  </si>
  <si>
    <t>VIVIANA</t>
  </si>
  <si>
    <t>SAAVEDRA LOZANO</t>
  </si>
  <si>
    <t>Ingeniera de Sistemas</t>
  </si>
  <si>
    <t>25255173241CND</t>
  </si>
  <si>
    <t>vsaavedra@sic.gov.co</t>
  </si>
  <si>
    <t>FREDDY ALEXANDER</t>
  </si>
  <si>
    <t>SAAVEDRA SIABATTO</t>
  </si>
  <si>
    <t>Sogamoso (Boy.)</t>
  </si>
  <si>
    <t>Especialsita en Psicología del Consumidor</t>
  </si>
  <si>
    <t>fsaavedra@sic.gov.co</t>
  </si>
  <si>
    <t>SABOGAL MORENO</t>
  </si>
  <si>
    <t>dsabogal@sic.gov.co</t>
  </si>
  <si>
    <t>BLANCA YANET</t>
  </si>
  <si>
    <t>SAÉNZ</t>
  </si>
  <si>
    <t>7026983261 TLM</t>
  </si>
  <si>
    <t>bsaenz@sic.gov.co</t>
  </si>
  <si>
    <t>SÁENZ URREGO</t>
  </si>
  <si>
    <t>lsaenz@sic.gov.co</t>
  </si>
  <si>
    <t>KAREN ESTEFANY</t>
  </si>
  <si>
    <t>SALAMANCA ARDILA</t>
  </si>
  <si>
    <t>ksalamanca@sic.gov.co</t>
  </si>
  <si>
    <t>PEDRO JOAQUIN</t>
  </si>
  <si>
    <t>SALAMANCA CRISTANCHO</t>
  </si>
  <si>
    <t>psalamanca@sic.gov.co</t>
  </si>
  <si>
    <t>LUIS EDUARDO</t>
  </si>
  <si>
    <t>SALAMANCA RODRIGUEZ</t>
  </si>
  <si>
    <t>Especialista en Derecho Administrativo, Magister en Derecho</t>
  </si>
  <si>
    <t>lsalamanca@sic.gov.co</t>
  </si>
  <si>
    <t>ELTHON ADOLFO</t>
  </si>
  <si>
    <t>SALAS RAMOS</t>
  </si>
  <si>
    <t>Operario Calificado  (Prov)</t>
  </si>
  <si>
    <t>Celio Enrique Bajonero Paez</t>
  </si>
  <si>
    <t>esalas@sic.gov.co</t>
  </si>
  <si>
    <t>WILMER ARLEY</t>
  </si>
  <si>
    <t>SALAZAR ÁRIAS</t>
  </si>
  <si>
    <t>18/05/2012 / 8/8/2012</t>
  </si>
  <si>
    <t>wsalazar@sic.gov.co</t>
  </si>
  <si>
    <t>SALAZAR LÓPEZ</t>
  </si>
  <si>
    <t>Director de Superintendencia (En Comisión)</t>
  </si>
  <si>
    <t>Especialista en Propiedad Industrial, Derechos de Autor y Nuevas Creaciones</t>
  </si>
  <si>
    <t>CCd</t>
  </si>
  <si>
    <t>24 de enero del 2017</t>
  </si>
  <si>
    <t>jlsalazar@sic.gov.co</t>
  </si>
  <si>
    <t>CARLOS ENRIQUE</t>
  </si>
  <si>
    <t>SALAZAR MÚÑOZ</t>
  </si>
  <si>
    <t>Especialista en Gestión Pública e Instituciones Administrativas</t>
  </si>
  <si>
    <t>53940-D1</t>
  </si>
  <si>
    <t>csalazar@sic.gov.co</t>
  </si>
  <si>
    <t>LAURA XIMENA</t>
  </si>
  <si>
    <t>SALAZAR REYES</t>
  </si>
  <si>
    <t>Ingeniera Industrial</t>
  </si>
  <si>
    <t>lsalazar@sic.gov.co</t>
  </si>
  <si>
    <t>ADRIANA MARCELA</t>
  </si>
  <si>
    <t>SANCHEZ CASALLAS</t>
  </si>
  <si>
    <t>asanchez@sic.gov.co</t>
  </si>
  <si>
    <t>SÁNCHEZ INFANTE</t>
  </si>
  <si>
    <t>lesanchez@sic.gov.co</t>
  </si>
  <si>
    <t>JORGE ENRIQUE</t>
  </si>
  <si>
    <t>SÁNCHEZ MEDINA</t>
  </si>
  <si>
    <t>Especialista Derecho Ecónomico, Magister en Derecho</t>
  </si>
  <si>
    <t>jesanchez@sic.gov.co</t>
  </si>
  <si>
    <t>SANDRA PATRICIA</t>
  </si>
  <si>
    <t>SÁNCHEZ MERCHÁN</t>
  </si>
  <si>
    <t>Diana Consuelo González Acevedo</t>
  </si>
  <si>
    <t>Zootecnista</t>
  </si>
  <si>
    <t>ssanchez@sic.gov.co</t>
  </si>
  <si>
    <t>DENNIS</t>
  </si>
  <si>
    <t>SÁNCHEZ NAVARRO</t>
  </si>
  <si>
    <t>dsanchez@sic.gov.co</t>
  </si>
  <si>
    <t>SÁNCHEZ PEREA</t>
  </si>
  <si>
    <t>csanchezp@sic.gov.co</t>
  </si>
  <si>
    <t>DIANA PAOLA</t>
  </si>
  <si>
    <t>SÁNCHEZ PITTA</t>
  </si>
  <si>
    <t>Nohora Alejandra Ospina Quintero</t>
  </si>
  <si>
    <t>dpsanchez@sic.gov.co</t>
  </si>
  <si>
    <t>JUAN ALBERTO</t>
  </si>
  <si>
    <t>SÁNCHEZ QUIÑONES</t>
  </si>
  <si>
    <t>Camilo Silva Martínez</t>
  </si>
  <si>
    <t>jasanchez@sic.gov.co</t>
  </si>
  <si>
    <t>JHONATTAN</t>
  </si>
  <si>
    <t>SÁNCHEZ SÁNCHEZ</t>
  </si>
  <si>
    <t>Químico</t>
  </si>
  <si>
    <t>PQ-3598</t>
  </si>
  <si>
    <t>jsanchezs@sic.gov.co</t>
  </si>
  <si>
    <t>MARTHA CELMIRA</t>
  </si>
  <si>
    <t>SÁNCHEZ SOSSA</t>
  </si>
  <si>
    <t>msanchez@sic.gov.co</t>
  </si>
  <si>
    <t xml:space="preserve">KAREN NATALIA </t>
  </si>
  <si>
    <t>SÁNCHEZ TORRES</t>
  </si>
  <si>
    <t xml:space="preserve">ksanchez@sic.gov.co </t>
  </si>
  <si>
    <t>SÁNCHEZ VALLARES</t>
  </si>
  <si>
    <t>María del Pilar Serna R</t>
  </si>
  <si>
    <t>2522878171CND</t>
  </si>
  <si>
    <t>josanchez@sic.gov.co</t>
  </si>
  <si>
    <t>SANDOVAL GUTIÉRREZ</t>
  </si>
  <si>
    <t>jsandoval@sic.gov.co</t>
  </si>
  <si>
    <t>SONIA SUSANA</t>
  </si>
  <si>
    <t>SANDOVAL PINZÓN</t>
  </si>
  <si>
    <t>Luz Stella Franco Peláez</t>
  </si>
  <si>
    <t>ssandoval@sic.gov.co</t>
  </si>
  <si>
    <t>MARTIN ROMAN</t>
  </si>
  <si>
    <t>SEGURA GARZÓN</t>
  </si>
  <si>
    <t>Villapinzón (Cund.)</t>
  </si>
  <si>
    <t>msegura@sic.gov.co</t>
  </si>
  <si>
    <t>SERNA ROMERO</t>
  </si>
  <si>
    <t>Fernando Orjuela Rozo</t>
  </si>
  <si>
    <t>mserna@sic.gov.co</t>
  </si>
  <si>
    <t>SERRANO CASTILLO</t>
  </si>
  <si>
    <t>jserrano@sic.gov.co</t>
  </si>
  <si>
    <t>SUSY LORENA</t>
  </si>
  <si>
    <t>SERRANO GONZÁLEZ</t>
  </si>
  <si>
    <t>Abogado, Politóloga</t>
  </si>
  <si>
    <t>sserrano@sic.gov.co</t>
  </si>
  <si>
    <t>SERRANO PINILLA</t>
  </si>
  <si>
    <t>Especialista en Derecho Comercial, Magister en Leyes</t>
  </si>
  <si>
    <t>fserrano@sic.gov.co</t>
  </si>
  <si>
    <t xml:space="preserve">XIMENA </t>
  </si>
  <si>
    <t>SIERRA MONSALVE</t>
  </si>
  <si>
    <t>xisierra@sic.gov.co</t>
  </si>
  <si>
    <t>GISELA VIVIANA</t>
  </si>
  <si>
    <t>SIERRA NIÑO</t>
  </si>
  <si>
    <t>gsierra@sic.gov.co</t>
  </si>
  <si>
    <t>CAMILO</t>
  </si>
  <si>
    <t>SILVA MARTÍNEZ</t>
  </si>
  <si>
    <t>csilva@sic.gov.co</t>
  </si>
  <si>
    <t>LUIS ANTONIO</t>
  </si>
  <si>
    <t>SILVA RUBIO</t>
  </si>
  <si>
    <t>CN230-26734</t>
  </si>
  <si>
    <t>lsilva@sic.gov.co</t>
  </si>
  <si>
    <t>JAZMÍN ROCÍO</t>
  </si>
  <si>
    <t>SOACHA PEDRAZA</t>
  </si>
  <si>
    <t>rsoacha@sic.gov.co</t>
  </si>
  <si>
    <t>SOLANO ESPINOSA</t>
  </si>
  <si>
    <t>Socorro</t>
  </si>
  <si>
    <t>asolano@sic.gov.co</t>
  </si>
  <si>
    <t>MANUEL FERNANDO</t>
  </si>
  <si>
    <t>SOSA CETINA</t>
  </si>
  <si>
    <t>fsosa@sic.gov.co</t>
  </si>
  <si>
    <t>MAURY FERNANDO</t>
  </si>
  <si>
    <t>SOTELO CASTELBLANCO</t>
  </si>
  <si>
    <t>msotelo@sic.gov.co</t>
  </si>
  <si>
    <t>JOSÉ ROBERTO</t>
  </si>
  <si>
    <t>SOTO CELIS</t>
  </si>
  <si>
    <t>jsoto@sic.gov.co</t>
  </si>
  <si>
    <t>KATHERINE</t>
  </si>
  <si>
    <t>SUÁREZ ARDILA</t>
  </si>
  <si>
    <t>Omar Alberto Garzón Acosta</t>
  </si>
  <si>
    <t>Ingeniero en Multimedia</t>
  </si>
  <si>
    <t>25948196891CND</t>
  </si>
  <si>
    <t>ksuarez@sic.gov.co</t>
  </si>
  <si>
    <t>OLGA PATRICIA</t>
  </si>
  <si>
    <t>SUSA CRUZ</t>
  </si>
  <si>
    <t>osusa@sic.gov.co</t>
  </si>
  <si>
    <t>SERGIO ANDRÉS</t>
  </si>
  <si>
    <t>TAMAYO RIVERA</t>
  </si>
  <si>
    <t>Mónica Ivette Rodríguez García</t>
  </si>
  <si>
    <t>stamayor@sic.gov.co</t>
  </si>
  <si>
    <t>DANIELA VANESSA</t>
  </si>
  <si>
    <t>TAPIAS FERNÁNDEZ</t>
  </si>
  <si>
    <t>Jenny Patricia Méndez Serrano</t>
  </si>
  <si>
    <t>dtapias@sic.gov.co</t>
  </si>
  <si>
    <t>VICTOR LORENZO</t>
  </si>
  <si>
    <t>TEHERAN BENAVIDES</t>
  </si>
  <si>
    <t>Sincé (Sucre)</t>
  </si>
  <si>
    <t>vteheran@sic.gov.co</t>
  </si>
  <si>
    <t>ROSA PATRICIA</t>
  </si>
  <si>
    <t>TÉLLEZ CHAVARRO</t>
  </si>
  <si>
    <t>rtellez@sic.gov.co</t>
  </si>
  <si>
    <t>SEBASTIAN</t>
  </si>
  <si>
    <t>TINOCO JIMÉNEZ</t>
  </si>
  <si>
    <t>stinoco@sic.gov.co</t>
  </si>
  <si>
    <t xml:space="preserve">CAROLINA </t>
  </si>
  <si>
    <t>TOBAR ZARATE</t>
  </si>
  <si>
    <t>ctobar@sic.gov.co</t>
  </si>
  <si>
    <t>JAIME NEVARDO</t>
  </si>
  <si>
    <t>TOLOSA SOLANO</t>
  </si>
  <si>
    <t>jtolosa@sic.gov.co</t>
  </si>
  <si>
    <t>MARIELA</t>
  </si>
  <si>
    <t>TORO ARANGO</t>
  </si>
  <si>
    <t>Martha Lucía Rueda Fuentes</t>
  </si>
  <si>
    <t>mtoro@sic.gov.co</t>
  </si>
  <si>
    <t>GREGORY DE JESÚS</t>
  </si>
  <si>
    <t>TORREGROSA REBOLLEDO</t>
  </si>
  <si>
    <t>gtorregrosa@sic.gov.co</t>
  </si>
  <si>
    <t>HENRY DAVID</t>
  </si>
  <si>
    <t>TORREGROZA CERVERA</t>
  </si>
  <si>
    <t>Malambo</t>
  </si>
  <si>
    <t>htorregoza@sic.gov.co</t>
  </si>
  <si>
    <t>HELGA JOHANNA</t>
  </si>
  <si>
    <t>TORRES CAMARGO</t>
  </si>
  <si>
    <t>Especialista en Derecho Comercial, Especialista en Derecho de la Empresa.</t>
  </si>
  <si>
    <t>htorres@sic.gov.co</t>
  </si>
  <si>
    <t xml:space="preserve">LUIS ALFONSO </t>
  </si>
  <si>
    <t>TORRES DUEÑAS</t>
  </si>
  <si>
    <t>ltorres@sic.gov.co</t>
  </si>
  <si>
    <t>TORRES DUQUINO</t>
  </si>
  <si>
    <t>Tecnólogo en Gestión de Procesos Industriales y Técnico Profesional en Desarrollo Empresarial</t>
  </si>
  <si>
    <t>gtorres@sic.gov.co</t>
  </si>
  <si>
    <t>INGRID JULIET</t>
  </si>
  <si>
    <t>TORRES OSPINA</t>
  </si>
  <si>
    <t>itorres@sic.gov.co</t>
  </si>
  <si>
    <t>IVONNE MARIANA</t>
  </si>
  <si>
    <t>TORRES PRADA</t>
  </si>
  <si>
    <t>68228197399STD</t>
  </si>
  <si>
    <t>imtorres@sic.gov.co</t>
  </si>
  <si>
    <t>SOL NUBIA</t>
  </si>
  <si>
    <t>TORRES TORRES</t>
  </si>
  <si>
    <t>Ingeniero de Alimentos</t>
  </si>
  <si>
    <t>Especialista en Informática para Gerencia de Proyectos</t>
  </si>
  <si>
    <t>storres@sic.goc.co</t>
  </si>
  <si>
    <t>SANDRA ELIZABETH</t>
  </si>
  <si>
    <t>TOVAR GUERRERO</t>
  </si>
  <si>
    <t>161145-T</t>
  </si>
  <si>
    <t>stovar@sic.gov.co</t>
  </si>
  <si>
    <t>TREN BENAVIDES</t>
  </si>
  <si>
    <t>El Banco (Magdalena)</t>
  </si>
  <si>
    <t>Daisy Eliana Ladino Romero</t>
  </si>
  <si>
    <t>nbenavid@sic.gov.co</t>
  </si>
  <si>
    <t>EMILSE ISABEL</t>
  </si>
  <si>
    <t>TRIANA GUTIÉRREZ</t>
  </si>
  <si>
    <t>Sara Piedad Flórez Carmona</t>
  </si>
  <si>
    <t>etriana@sic.gov.co</t>
  </si>
  <si>
    <t>CARLOS AUGUSTO</t>
  </si>
  <si>
    <t>TRIVIÑO CALDERON</t>
  </si>
  <si>
    <t>ctrivino@sic.gov.co</t>
  </si>
  <si>
    <t>MANUELA</t>
  </si>
  <si>
    <t>TRUJILLO GONZÁLEZ</t>
  </si>
  <si>
    <t>Estudiante Ciencias Politicas</t>
  </si>
  <si>
    <t>mtrujillo@sic.gov.co</t>
  </si>
  <si>
    <t>JUAN ANDRES</t>
  </si>
  <si>
    <t>TRUJILLO SÁNCHEZ</t>
  </si>
  <si>
    <t>jatrujillo@sic.gov.co</t>
  </si>
  <si>
    <t>CLEMENCIA</t>
  </si>
  <si>
    <t>TUSO MATALLANA</t>
  </si>
  <si>
    <t>Tunjuelito</t>
  </si>
  <si>
    <t>Técnico Prof. En Ingeniería Industrial</t>
  </si>
  <si>
    <t>ctuso@sic.gov.co</t>
  </si>
  <si>
    <t>LUZ MARINA</t>
  </si>
  <si>
    <t>ULLOA DE ZAMBRANO</t>
  </si>
  <si>
    <t>María Stella Maldonado Bernate</t>
  </si>
  <si>
    <t>Psicóloga</t>
  </si>
  <si>
    <t>lulloa@sic.gov.co</t>
  </si>
  <si>
    <t>URIBE NAVARRO</t>
  </si>
  <si>
    <t xml:space="preserve">Jefe de Oficina </t>
  </si>
  <si>
    <t>Especialista en Finanzas Corporativas</t>
  </si>
  <si>
    <t>amuribe@sic.gov.co</t>
  </si>
  <si>
    <t>URIBE VARGAS</t>
  </si>
  <si>
    <t>auribev@sic.gov.co</t>
  </si>
  <si>
    <t>YESICA ANDREA</t>
  </si>
  <si>
    <t>USMA LEÓN</t>
  </si>
  <si>
    <t>yeusma@sic.gov.co</t>
  </si>
  <si>
    <t>JULIA MARÍA</t>
  </si>
  <si>
    <t>USSA RINCÓN</t>
  </si>
  <si>
    <t>Especialista en Derecho de la Competencia y del Consumo</t>
  </si>
  <si>
    <t>jussa@sic.gov.co</t>
  </si>
  <si>
    <t xml:space="preserve">VALBUENA JARAMILLO </t>
  </si>
  <si>
    <t>8° Semestre en Administración de Sistemas de Información</t>
  </si>
  <si>
    <t>mvalbuena@sic.gov.co</t>
  </si>
  <si>
    <t>CLAUDIA</t>
  </si>
  <si>
    <t>VALDERRAMA CASASBUENAS</t>
  </si>
  <si>
    <t>Comucicador Social</t>
  </si>
  <si>
    <t>2012EE9590</t>
  </si>
  <si>
    <t>cvalderramac@sic.gov.co</t>
  </si>
  <si>
    <t>MARÍA CRISTINA</t>
  </si>
  <si>
    <t>VALLEJO ARTEAGA</t>
  </si>
  <si>
    <t>Ipiales (Nariño)</t>
  </si>
  <si>
    <t>Especialista en Derecho Contractual y Relaciones Jurídicas N. y Derecho de la Competencia y del Consumo</t>
  </si>
  <si>
    <t>mcvallejo@sic.gov.co</t>
  </si>
  <si>
    <t>PEDRO JOSÈ</t>
  </si>
  <si>
    <t xml:space="preserve">VARGAS LÓPEZ </t>
  </si>
  <si>
    <t>Pedro Alejandro Niño Roa</t>
  </si>
  <si>
    <t>pvargas@sic.gov.co</t>
  </si>
  <si>
    <t>VANESSA</t>
  </si>
  <si>
    <t>VARGAS REYES</t>
  </si>
  <si>
    <t>Consulado Houston (EEUU)</t>
  </si>
  <si>
    <t>Licenciado en Educación Preescolar</t>
  </si>
  <si>
    <t>vvargas@sic.gov.co</t>
  </si>
  <si>
    <t>ANA ISABEL</t>
  </si>
  <si>
    <t>VARONA GUZMAN</t>
  </si>
  <si>
    <t>Master Universitario Propiedad Intelectual</t>
  </si>
  <si>
    <t>avarona@sic.gov.co</t>
  </si>
  <si>
    <t>MATILDA RENATA</t>
  </si>
  <si>
    <t>VEGA APÁCZAI</t>
  </si>
  <si>
    <t>mrvega@sic.gov.co</t>
  </si>
  <si>
    <t>HAROLD SNEHYDER</t>
  </si>
  <si>
    <t>VEGA RUSSI</t>
  </si>
  <si>
    <t>CN230-91611</t>
  </si>
  <si>
    <t>hvega@sic.gov.co</t>
  </si>
  <si>
    <t>VEGA VÁSQUEZ</t>
  </si>
  <si>
    <t>cvega@sic.gov.co</t>
  </si>
  <si>
    <t xml:space="preserve">ARCESIO </t>
  </si>
  <si>
    <t>VELANDIA CARREÑO</t>
  </si>
  <si>
    <t>avelandia@sic.gov.co</t>
  </si>
  <si>
    <t>FABIAN EMILIANI</t>
  </si>
  <si>
    <t>VELANDIA CHITIVA</t>
  </si>
  <si>
    <t>fvelandia@sic.gov.co</t>
  </si>
  <si>
    <t>JULIANA MARÍA</t>
  </si>
  <si>
    <t>VELASCO SAAVEDRA</t>
  </si>
  <si>
    <t>jvelasco@sic.gov.co</t>
  </si>
  <si>
    <t>GYNNA MARÍA</t>
  </si>
  <si>
    <t>VELEZ GARCIA</t>
  </si>
  <si>
    <t>gvelez@sic.gov.co</t>
  </si>
  <si>
    <t>ANDRÉS LISÍMACO</t>
  </si>
  <si>
    <t>VÉLEZ HERNÁNDEZ</t>
  </si>
  <si>
    <t>avelez@sic.gov.co</t>
  </si>
  <si>
    <t>HÉCTOR MARIO</t>
  </si>
  <si>
    <t>VILLADA CANTOR</t>
  </si>
  <si>
    <t>Risaralda</t>
  </si>
  <si>
    <t>Conductor Mecánico (LNR)</t>
  </si>
  <si>
    <t>hvillada@sic.gov.co</t>
  </si>
  <si>
    <t>LILIANA MYRIAM</t>
  </si>
  <si>
    <t>VILLAMIL HERNÁNDEZ</t>
  </si>
  <si>
    <t>lvillamil@sic.gov.co</t>
  </si>
  <si>
    <t>MAURICIO</t>
  </si>
  <si>
    <t>VILLARREAL HERNÁNDEZ</t>
  </si>
  <si>
    <t>Especialista en Derecho Contencioso Administrativo</t>
  </si>
  <si>
    <t>mvillarreal@sic.gov.co</t>
  </si>
  <si>
    <t>JENY PAOLA</t>
  </si>
  <si>
    <t>VILLATE BECERRA</t>
  </si>
  <si>
    <t>04002631209072851</t>
  </si>
  <si>
    <t>jvillate@sic.gov.co</t>
  </si>
  <si>
    <t>RICHARD GLEEM</t>
  </si>
  <si>
    <t>VILLAVICENCIO REYES</t>
  </si>
  <si>
    <t>Técnico en Archivistica</t>
  </si>
  <si>
    <t>rvillavicencio@sic.gov.co</t>
  </si>
  <si>
    <t>JOANNE NICOLE</t>
  </si>
  <si>
    <t>VILLEGAS RINCÓN</t>
  </si>
  <si>
    <t>jvillegas@sic.gov.co</t>
  </si>
  <si>
    <t>DIANA ALEXANDRA</t>
  </si>
  <si>
    <t>ZAMBRANO ROCHA</t>
  </si>
  <si>
    <t>dzambrano@sic.gov.co</t>
  </si>
  <si>
    <t>ZAMBRANO ULLOA</t>
  </si>
  <si>
    <t>Javier Oswaldo Rodríguez Pérez</t>
  </si>
  <si>
    <t>mzambrano@sic.gov.co</t>
  </si>
  <si>
    <t>CARLOS ANDRÉS</t>
  </si>
  <si>
    <t>ZAPATA GARCÍA</t>
  </si>
  <si>
    <t>Florencia</t>
  </si>
  <si>
    <t>S.O.S EPS</t>
  </si>
  <si>
    <t>czapata@sic.gov.co</t>
  </si>
  <si>
    <t>CLAUDIA NINA DEL SOCORRO</t>
  </si>
  <si>
    <t>ZULUAGA ISAZA</t>
  </si>
  <si>
    <t>Especialista en Derecho de las Telecomunicaciones</t>
  </si>
  <si>
    <t>czuluaga@sic.gov.co</t>
  </si>
  <si>
    <t>ZULUAGA RAMÍREZ</t>
  </si>
  <si>
    <t>Pensilvania (Caldas)</t>
  </si>
  <si>
    <t>lzuluaga@sic.gov.co</t>
  </si>
  <si>
    <t>NOMBRE</t>
  </si>
  <si>
    <t>APELLIDO</t>
  </si>
  <si>
    <t>IDENTIFICACION</t>
  </si>
  <si>
    <t>Grupo de Trabajo</t>
  </si>
  <si>
    <t>Fecha de Ingreso</t>
  </si>
  <si>
    <t>Tipo de ocupación al momento del accidente</t>
  </si>
  <si>
    <t>Agente del accidente</t>
  </si>
  <si>
    <t>Extra</t>
  </si>
  <si>
    <t>Diurna</t>
  </si>
  <si>
    <t>Etiquetas de fila</t>
  </si>
  <si>
    <t>Total general</t>
  </si>
  <si>
    <t>Cuenta de DIA DEL EVENTO</t>
  </si>
  <si>
    <t>Etiquetas de columna</t>
  </si>
  <si>
    <t>(en blanco)</t>
  </si>
  <si>
    <t>DEPENDENCIA</t>
  </si>
  <si>
    <t>CARGO</t>
  </si>
  <si>
    <t>GRUPO DE TRABAJO</t>
  </si>
  <si>
    <t>TIPO DE VINCULACIÓN</t>
  </si>
  <si>
    <t xml:space="preserve">EDAD </t>
  </si>
  <si>
    <t>JORNADA</t>
  </si>
  <si>
    <t>HORA</t>
  </si>
  <si>
    <t>SITIO DE OCURRENCIA</t>
  </si>
  <si>
    <t>LESION SUFRIDA</t>
  </si>
  <si>
    <t>PARTE DEL CUERPO AFECTADA</t>
  </si>
  <si>
    <t>AGENTE DE LA LESIION</t>
  </si>
  <si>
    <t>COSTO DEL ACCIDENTE</t>
  </si>
  <si>
    <t>Suma de Costos totales</t>
  </si>
  <si>
    <t>#N/A</t>
  </si>
  <si>
    <t>BRILLITT PILAR</t>
  </si>
  <si>
    <t>DELGADILLO RODRÍGUEZ</t>
  </si>
  <si>
    <t>María Antonia Martín Carrillo</t>
  </si>
  <si>
    <t>bdelgadillo@sic.gov.co</t>
  </si>
  <si>
    <t>RODRÍGUEZ LIZCANO</t>
  </si>
  <si>
    <t>Especialista en Administración de Salud Ocupacional</t>
  </si>
  <si>
    <t>mrodriguezl@sic.gov.co</t>
  </si>
  <si>
    <t>LUNES</t>
  </si>
  <si>
    <t>7 horas</t>
  </si>
  <si>
    <t>Herida</t>
  </si>
  <si>
    <t>Pulgar derecho</t>
  </si>
  <si>
    <t>Saca Ganchos</t>
  </si>
  <si>
    <t>VIERNES</t>
  </si>
  <si>
    <t>3 horas</t>
  </si>
  <si>
    <t>Golpe</t>
  </si>
  <si>
    <t>Hombro derecho</t>
  </si>
  <si>
    <t>Ventana</t>
  </si>
  <si>
    <t>Coccix</t>
  </si>
  <si>
    <t>Piso 3 ala norte</t>
  </si>
  <si>
    <t>JUEVES</t>
  </si>
  <si>
    <t>6:45 horas</t>
  </si>
  <si>
    <t>Tronco</t>
  </si>
  <si>
    <t>2:40 Horas</t>
  </si>
  <si>
    <t>dedo pulgar</t>
  </si>
  <si>
    <t>Caida de objeto</t>
  </si>
  <si>
    <t>Caida de personas</t>
  </si>
  <si>
    <t>3:40 horas</t>
  </si>
  <si>
    <t>Pasillo</t>
  </si>
  <si>
    <t>cabeza y pie derecho</t>
  </si>
  <si>
    <t>PRESTACIÓN DE SERVICIOS PARA APOYAR EL GRUPO DE TRABAJO PARA LA PROTECCIÓN DE LA COMPETENCIA EN TODOS LOS TRÁMITES DE PRÁCTICAS COMERCIALES RESTRICTIVAS Y COMPETENCIA DESLEAL ADMINISTRATIVA</t>
  </si>
  <si>
    <t>PRESTACIÓN DE LOS SERVICIOS PROFESIONALES PARA APOYAR AL GRUPO DE TRABAJO DE APOYO A LA RED NACIONAL DE PROTECCIÓN AL CONSUMIDOR EN TODOS LOS TEMAS RELACIONADOS CON LA DIFUSIÓN, CAPACITACIÓN Y ASISTENCIA A LOS MIEMBROS DE LA RED NACIONAL DE PROTECCIÓN AL CONSUMIDOR, A LOS CONSUMIDORES Y USUARIOS EN GENERAL.</t>
  </si>
  <si>
    <t>PRESTACIÓN DE SERVICIOS PROFESIONALES PARA APOYAR A LA RED NACIONAL DE PROTECCIÓN AL CONSUMIDOR EN LA COORDINACIÓN DE LAS ACTIVIDADES QUE SE ADELANTEN EN LAS CASAS DEL CONSUMIDOR, REGIÓN Y ZONA DE INFLUENCIA.</t>
  </si>
  <si>
    <t>Escaleras</t>
  </si>
  <si>
    <t>Torcedura</t>
  </si>
  <si>
    <t>tobillo izquierdo</t>
  </si>
  <si>
    <t>PRESTACIÓN DE SERVICIOS PROFESIONALES PARA APOYAR EL GRUPO DE TRABAJO PARA LA PROTECCIÓN DE LA COMPETENCIA EN TODAS LAS ACTUACIONES JURÍDICAS DE PRÁCTICAS COMERCIALES RESTRICTIVAS Y COMPETENCIA DESLEAL ADMINISTRATIVA QUE TENGA A CARGO.</t>
  </si>
  <si>
    <t>HORA DEL EVENTO</t>
  </si>
  <si>
    <t>8:00 - 8:59</t>
  </si>
  <si>
    <t>9:00 - 9:59</t>
  </si>
  <si>
    <t>10:00 - 10:59</t>
  </si>
  <si>
    <t>11:00 - 11:59</t>
  </si>
  <si>
    <t xml:space="preserve">12:00 - 12:59 </t>
  </si>
  <si>
    <t xml:space="preserve">1:00 - 1:59 </t>
  </si>
  <si>
    <t>2:00 - 2:59</t>
  </si>
  <si>
    <t>3:00 - 3:59</t>
  </si>
  <si>
    <t>4:00 - 4:59</t>
  </si>
  <si>
    <t>20-25</t>
  </si>
  <si>
    <t>Sin Información</t>
  </si>
  <si>
    <t>Menos de una hora</t>
  </si>
  <si>
    <t>1 Hora</t>
  </si>
  <si>
    <t>2 Horas</t>
  </si>
  <si>
    <t>3 Horas</t>
  </si>
  <si>
    <t>4 Horas</t>
  </si>
  <si>
    <t>5 Horas</t>
  </si>
  <si>
    <t>6 Horas</t>
  </si>
  <si>
    <t>7 Horas</t>
  </si>
  <si>
    <t>8 Horas</t>
  </si>
  <si>
    <t>Más de 8 horas</t>
  </si>
  <si>
    <t>Pasillos</t>
  </si>
  <si>
    <t>Puesto de trabajo</t>
  </si>
  <si>
    <t>Sin información</t>
  </si>
  <si>
    <t>Miembros superiores</t>
  </si>
  <si>
    <t>Miembros Inferiores</t>
  </si>
  <si>
    <t>Elementos de oficina</t>
  </si>
  <si>
    <t>Locativo</t>
  </si>
  <si>
    <t>Caida de objetos</t>
  </si>
  <si>
    <t>No incapacidad</t>
  </si>
  <si>
    <t>1 - 5 días</t>
  </si>
  <si>
    <t>6- 10 días</t>
  </si>
  <si>
    <t>11 - 15 días</t>
  </si>
  <si>
    <t>16 - 20 días</t>
  </si>
  <si>
    <t>21 - 25 días</t>
  </si>
  <si>
    <t>26 a 30 días</t>
  </si>
  <si>
    <t>más de 30 días</t>
  </si>
  <si>
    <t>25-29</t>
  </si>
  <si>
    <t>30-34</t>
  </si>
  <si>
    <t>35-39</t>
  </si>
  <si>
    <t>30-44</t>
  </si>
  <si>
    <t>45-49</t>
  </si>
  <si>
    <t>Acciones Corectivas</t>
  </si>
  <si>
    <t>Acciones preventivas</t>
  </si>
  <si>
    <t>Falta de control o factor critico (Causa desencadenante del evento)</t>
  </si>
  <si>
    <t>Fecha actualización:</t>
  </si>
  <si>
    <t>Tipo de evento</t>
  </si>
  <si>
    <t>Indicente</t>
  </si>
  <si>
    <t>Accidente</t>
  </si>
  <si>
    <t>CONSOLIDADO INCIDENTES Y ACCIDENTES DE TRABAJO</t>
  </si>
  <si>
    <t>PLAN DE MEJORAMIENTO INSTITUCIONAL</t>
  </si>
  <si>
    <t>FUENTES DE ACCIONES PREVENTIVAS O CORRECTIVAS</t>
  </si>
  <si>
    <t>Auditoría de Control Interno</t>
  </si>
  <si>
    <t>Auditoría de Gestión de Calidad</t>
  </si>
  <si>
    <t>Auditoría de Gestión Ambiental</t>
  </si>
  <si>
    <t>Auditoría de Seguridad y Salud Ocupacional</t>
  </si>
  <si>
    <t>Auditoría Interna del SIGI (combinada)</t>
  </si>
  <si>
    <t>Auditoría externa del SIGI</t>
  </si>
  <si>
    <t>Archivo General de la Nación</t>
  </si>
  <si>
    <t>Gestión de Riesgos</t>
  </si>
  <si>
    <t>Comité: medición del proceso (metas) y análisis de datos</t>
  </si>
  <si>
    <t>Autoevaluación</t>
  </si>
  <si>
    <t>Quejas y Reclamos</t>
  </si>
  <si>
    <t>Encuestas de Satisfacción de Cliente Institucional</t>
  </si>
  <si>
    <t>Producto No Conforme</t>
  </si>
  <si>
    <t>Revisión por la Dirección</t>
  </si>
  <si>
    <t>SYSO - Accidentes</t>
  </si>
  <si>
    <t>SYSO - Enfermedades Profesionales</t>
  </si>
  <si>
    <t>SYSO - Examénes Médicos de ingreso o Periódicos</t>
  </si>
  <si>
    <t>SYSO - Ambiental
Control Operacional</t>
  </si>
  <si>
    <t>SYSO - Ambiental
Requisitos Legales</t>
  </si>
  <si>
    <t>Inspecciones Operativas</t>
  </si>
  <si>
    <t xml:space="preserve">Inspecciones  Gerenciales </t>
  </si>
  <si>
    <t>PROCESOS SIGI</t>
  </si>
  <si>
    <t xml:space="preserve">AJ01 Trámites jurisdiccionales- competencia desleal </t>
  </si>
  <si>
    <t xml:space="preserve">AJ02 Trámites jurisdiccionales - protección del consumidor </t>
  </si>
  <si>
    <t>AV01 Avaluadores</t>
  </si>
  <si>
    <t>CC01 Vigilancia y control cámaras de comercio</t>
  </si>
  <si>
    <t>CC02 Trámites administrativos-  cámaras de comercio</t>
  </si>
  <si>
    <t>CI01 Control interno</t>
  </si>
  <si>
    <t>CS01 Atención al ciudadano y comunicaciones</t>
  </si>
  <si>
    <t>DE01 Formulación estratégica</t>
  </si>
  <si>
    <t>DE02 Revisión estratégica</t>
  </si>
  <si>
    <t>DE03 Estudios y metodologías de supervisión</t>
  </si>
  <si>
    <t>GA01 Contratación</t>
  </si>
  <si>
    <t>GA02 Inventarios</t>
  </si>
  <si>
    <t>GA03 Servicios administrativos</t>
  </si>
  <si>
    <t>GD01 Gestión documental</t>
  </si>
  <si>
    <t>GF01 Gestión Contable</t>
  </si>
  <si>
    <t>GF02 Gestión presupuestal</t>
  </si>
  <si>
    <t>GF03 Gestión tesorería</t>
  </si>
  <si>
    <t>GJ01 Cobro coactivo</t>
  </si>
  <si>
    <t>GJ02 Gestión judicial</t>
  </si>
  <si>
    <t>GJ04 Derechos de petición</t>
  </si>
  <si>
    <t>GJ05 Regulación jurídica</t>
  </si>
  <si>
    <t>GS01 Administración sistemas de información</t>
  </si>
  <si>
    <t>GT01 Selección del talento humano</t>
  </si>
  <si>
    <t>GT02 Permanencia y desarrollo del talento humano</t>
  </si>
  <si>
    <t>GT03 Control disciplinario interno</t>
  </si>
  <si>
    <t>GT04 Seguridad y salud ocupacional</t>
  </si>
  <si>
    <t>PA01 Trámites administrativos protección del consumidor</t>
  </si>
  <si>
    <t>PA02 Vigilancia y control protección del consumidor</t>
  </si>
  <si>
    <t>PC01 Vigilancia y control -libre competencia</t>
  </si>
  <si>
    <t>PC02 Investigaciones administrativas libre competencia</t>
  </si>
  <si>
    <t>PD01 Trámites administrativos protección de datos personales</t>
  </si>
  <si>
    <t>PD02 Vigilancia y control protección de datos personales</t>
  </si>
  <si>
    <t>PI01 Registro y depósito de signos distintivos</t>
  </si>
  <si>
    <t>PI02 Concesión de nuevas creaciones</t>
  </si>
  <si>
    <t>PI03 Transferencia de información tecnológica basada en patentes</t>
  </si>
  <si>
    <t>RT01 Trámites administrativos reglamentos técnicos y metrología legal</t>
  </si>
  <si>
    <t>RT02 Vigilancia y Control de reglamentos técnicos, metrología legal y precios</t>
  </si>
  <si>
    <t>SC01 Formulación sistema de gestión institucional</t>
  </si>
  <si>
    <t>SC02 Seguimiento sistema de gestión</t>
  </si>
  <si>
    <t>FECHA DE ACTUALIZACIÓN</t>
  </si>
  <si>
    <t>Identificación y Análisis</t>
  </si>
  <si>
    <t>Actividades a ejecutar</t>
  </si>
  <si>
    <t>Eficacia de la acción</t>
  </si>
  <si>
    <r>
      <t xml:space="preserve">PROCESO
</t>
    </r>
    <r>
      <rPr>
        <sz val="14"/>
        <rFont val="Arial"/>
        <family val="2"/>
      </rPr>
      <t>(Elegir de la lista)</t>
    </r>
  </si>
  <si>
    <r>
      <t xml:space="preserve">ORIGEN DE LA ACCIÓN
</t>
    </r>
    <r>
      <rPr>
        <sz val="14"/>
        <rFont val="Arial"/>
        <family val="2"/>
      </rPr>
      <t>(Elegir de la lista)</t>
    </r>
  </si>
  <si>
    <r>
      <t xml:space="preserve">CLASE
</t>
    </r>
    <r>
      <rPr>
        <sz val="14"/>
        <rFont val="Arial"/>
        <family val="2"/>
      </rPr>
      <t xml:space="preserve">(Hallazgo, Observación, No Conformidad) </t>
    </r>
  </si>
  <si>
    <r>
      <t xml:space="preserve">TIPO DE ACCIÓN  
</t>
    </r>
    <r>
      <rPr>
        <sz val="14"/>
        <rFont val="Arial"/>
        <family val="2"/>
      </rPr>
      <t xml:space="preserve">(Correctiva o Preventiva) </t>
    </r>
  </si>
  <si>
    <r>
      <t xml:space="preserve">NUMERO CONSECUTIVO
</t>
    </r>
    <r>
      <rPr>
        <sz val="14"/>
        <rFont val="Arial"/>
        <family val="2"/>
      </rPr>
      <t>(Año y consecutivo tres digitos)</t>
    </r>
  </si>
  <si>
    <r>
      <t xml:space="preserve">DESCRIPCIÓN 
</t>
    </r>
    <r>
      <rPr>
        <sz val="14"/>
        <rFont val="Arial"/>
        <family val="2"/>
      </rPr>
      <t>(Colocar el Hallazgo, Observación o No Conformidad)</t>
    </r>
  </si>
  <si>
    <t>METODOLOGIA EMPLEADA PARA ANALISIS DE CAUSAS</t>
  </si>
  <si>
    <t xml:space="preserve">DESCRIPCIÓN DE LA CAUSA RAIZ                                        </t>
  </si>
  <si>
    <r>
      <t xml:space="preserve">FECHA DE APERTURA DE LA ACCIÓN
</t>
    </r>
    <r>
      <rPr>
        <sz val="14"/>
        <rFont val="Arial"/>
        <family val="2"/>
      </rPr>
      <t>(dd/mm/aaaa)</t>
    </r>
  </si>
  <si>
    <r>
      <t xml:space="preserve">ACCIONES PROPUESTAS
</t>
    </r>
    <r>
      <rPr>
        <sz val="14"/>
        <rFont val="Arial"/>
        <family val="2"/>
      </rPr>
      <t>(Establecer al menos una actividad por cada causa identificada)</t>
    </r>
  </si>
  <si>
    <r>
      <t xml:space="preserve">RESPONSABLE DE EJECUCIÓN 
</t>
    </r>
    <r>
      <rPr>
        <sz val="14"/>
        <rFont val="Arial"/>
        <family val="2"/>
      </rPr>
      <t>(Nombre del funcionario)</t>
    </r>
  </si>
  <si>
    <r>
      <t xml:space="preserve">PROCESOS VINCULADOS
</t>
    </r>
    <r>
      <rPr>
        <sz val="14"/>
        <rFont val="Arial"/>
        <family val="2"/>
      </rPr>
      <t>(Nombre del proceso y número de memorando que comunica la acción a ejecutar)</t>
    </r>
  </si>
  <si>
    <r>
      <t xml:space="preserve">FECHA PROPUESTA DE CIERRE DE LAS ACTIVIDADES
</t>
    </r>
    <r>
      <rPr>
        <sz val="14"/>
        <rFont val="Arial"/>
        <family val="2"/>
      </rPr>
      <t>(dd/mm/aaaa)</t>
    </r>
  </si>
  <si>
    <r>
      <t xml:space="preserve">FECHA DE VERIFICACIÓN DE LAS ACTIVIDADES
</t>
    </r>
    <r>
      <rPr>
        <sz val="14"/>
        <rFont val="Arial"/>
        <family val="2"/>
      </rPr>
      <t>(dd/mm/aaaa)</t>
    </r>
  </si>
  <si>
    <r>
      <t xml:space="preserve">RESPONSABLE DE VERIFICACIÓN
</t>
    </r>
    <r>
      <rPr>
        <sz val="14"/>
        <rFont val="Arial"/>
        <family val="2"/>
      </rPr>
      <t>(Area y Nombre del funcionario)</t>
    </r>
  </si>
  <si>
    <t>OBSERVACIONES SOBRE LA VERIFICACIÓN</t>
  </si>
  <si>
    <r>
      <t xml:space="preserve">FECHA DE CIERRE DE LA ACCIÓN
</t>
    </r>
    <r>
      <rPr>
        <sz val="14"/>
        <rFont val="Arial"/>
        <family val="2"/>
      </rPr>
      <t>(dd/mm/aaaa)</t>
    </r>
  </si>
  <si>
    <r>
      <t xml:space="preserve">RESPONSABLE DE CIERRE DE LA ACCIÓN
</t>
    </r>
    <r>
      <rPr>
        <sz val="14"/>
        <rFont val="Arial"/>
        <family val="2"/>
      </rPr>
      <t>(Nombre del funcionario)</t>
    </r>
  </si>
  <si>
    <r>
      <t xml:space="preserve">OBSERVACIONES SOBRE EL CIERRE DE LA ACCIÓN
</t>
    </r>
    <r>
      <rPr>
        <sz val="14"/>
        <rFont val="Arial"/>
        <family val="2"/>
      </rPr>
      <t>(Aclarar si es efectiva la acción o requiere apertura de otra acción)</t>
    </r>
  </si>
  <si>
    <t>Accidente Laboral</t>
  </si>
  <si>
    <t>Correctiva</t>
  </si>
  <si>
    <t>La servidora Gina Paola Torres Duquino se distrae en conversaciójn con el jefe inmediato se levanta de la silla un compañero la retira advirtiendo que tenga cuidado ella se desconcentra y se sienta callendo al piso pues no estaba la silla por el hecho antes mencionado</t>
  </si>
  <si>
    <t>5 por que</t>
  </si>
  <si>
    <t>Exceso de confianza</t>
  </si>
  <si>
    <t>1, Generar comunicación asertiva por medio de talleres campañas de educación y promoción
2, Tips de seguridad en oficina como recordatorio por medio de carteleras virtuales, intrasic, correos, etc..</t>
  </si>
  <si>
    <t>Grupo de talento humano</t>
  </si>
  <si>
    <t>La contratista Paola Alarcon Lopez se golpea el hombro al pasar por el pasillo</t>
  </si>
  <si>
    <t>1, Analisis de riesgos.
2, Socialización de los riesgos.
3. Revisión de acondicionamiento de los puestos de trabajo
4. Revisión de la condición de los vidrios</t>
  </si>
  <si>
    <t>La servidora Sarah Paolaandrea Guillen Olaya  se punciona con el sacaganchos el dedo pulgar de la mano derecha</t>
  </si>
  <si>
    <t>Tarea rutinaria</t>
  </si>
  <si>
    <t>1, Divulgación, analisis de causas a todos los servidores de la SIC, con el objetivo que no se vuelva a presentar el accidente</t>
  </si>
  <si>
    <t>La servidora Mireya Jimenez Reyes  se sube en el archivador y se cae golpeandose en la espalda</t>
  </si>
  <si>
    <t xml:space="preserve">Tarea rutinaria </t>
  </si>
  <si>
    <t>1, Se le informo sobre no reiterar conductas inapropiadas. 
2. Se realizara una divulgación en la entidad sobre el procedimientop para el reporte y proceso de los accidentes 
3. Se le informo del peligrop de la conducta incorrecta 
4. Falta de recursos necesarios para el desarrollo de la tarea (escalera)</t>
  </si>
  <si>
    <t>Area Administrativa, Grupo de talento Humano, COPASST</t>
  </si>
  <si>
    <t>El contratista Daniel Andres Acevedo Trillos revisando unos expedientes al mover el archivador  recibe un golpe de una botella de miel que es evidencia incautada y se encuentra almacenada en la parte alta del archivador</t>
  </si>
  <si>
    <t>Condicion insegura</t>
  </si>
  <si>
    <t>1. Protección al consumidor comunicara la forma, el sitio y la manipulación correcta de este tipo de material (muestras incautadas)
2, Protección al consumidor solicitara al GGD y RF la revisión del mueble y su estabilidad
3, Revisión por parte de T.H. a la matriz de riesgos de las areas que manejan muestras incautadas dentro de los archivadores de expedientes.</t>
  </si>
  <si>
    <t>Protección a la competencia GGD
RF
Talento Humano</t>
  </si>
  <si>
    <t xml:space="preserve">La contratista Gisselly Ortiz Losada se trasladaba de un puesto a otro sde repente se resbala y cae golpeandose la cabeza con un vidrio </t>
  </si>
  <si>
    <t xml:space="preserve">1. Tener presente espacios de trabajo.
2. Desarrollar las tareas con precaución, no correr
3. Verificar diseños de puesto de trabajo en cuanto a espacios 
4. Realizar visitas para actualizar matriz de peligros
</t>
  </si>
  <si>
    <t xml:space="preserve">Area Administrativa, Grupo de talento Humano, </t>
  </si>
  <si>
    <t xml:space="preserve">El contratista Jesus Maria Orozco Muñoz se tuerce el pie bajando las escaleras saliendo de la oficina </t>
  </si>
  <si>
    <t>no se realiza debido a renuncia anticipada por parte del contratista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</si>
</sst>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quot;$&quot;\ #,##0.00_);[Red]\(&quot;$&quot;\ #,##0.00\)"/>
    <numFmt numFmtId="165" formatCode="_(&quot;$&quot;\ * #,##0.00_);_(&quot;$&quot;\ * \(#,##0.00\);_(&quot;$&quot;\ * &quot;-&quot;??_);_(@_)"/>
    <numFmt numFmtId="166" formatCode="_(* #,##0.00_);_(* \(#,##0.00\);_(* &quot;-&quot;??_);_(@_)"/>
    <numFmt numFmtId="167" formatCode="_(&quot;$&quot;\ * #,##0_);_(&quot;$&quot;\ * \(#,##0\);_(&quot;$&quot;\ * &quot;-&quot;??_);_(@_)"/>
    <numFmt numFmtId="168" formatCode="mmmm\ d\,\ yyyy"/>
    <numFmt numFmtId="169" formatCode="dd\-mmmm\-yyyy"/>
    <numFmt numFmtId="170" formatCode="0_ ;[Red]\-0\ "/>
    <numFmt numFmtId="171" formatCode="dd&quot; de &quot;mmmm&quot; de &quot;yyyy"/>
    <numFmt numFmtId="172" formatCode="&quot;$&quot;#,##0.00_);\(&quot;$&quot;#,##0.00\)"/>
    <numFmt numFmtId="173" formatCode="&quot;$&quot;#,##0.00_);[Red]\(&quot;$&quot;#,##0.00\)"/>
    <numFmt numFmtId="174" formatCode="_(&quot;$&quot;* #,##0.00_);_(&quot;$&quot;* \(#,##0.00\);_(&quot;$&quot;* &quot;-&quot;??_);_(@_)"/>
    <numFmt numFmtId="175" formatCode="_([$€]* #,##0.00_);_([$€]* \(#,##0.00\);_([$€]* &quot;-&quot;??_);_(@_)"/>
    <numFmt numFmtId="176" formatCode="[$-240A]d&quot; de &quot;mmmm&quot; de &quot;yyyy;@"/>
    <numFmt numFmtId="177" formatCode="0_)"/>
    <numFmt numFmtId="178" formatCode="_(* #,##0_);_(* \(#,##0\);_(* &quot;-&quot;??_);_(@_)"/>
    <numFmt numFmtId="179" formatCode="[$-240A]h:mm:ss\ AM/PM;@"/>
    <numFmt numFmtId="180" formatCode="d/mm/yyyy;@"/>
  </numFmts>
  <fonts count="39"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b/>
      <sz val="11"/>
      <color indexed="8"/>
      <name val="Calibri"/>
      <family val="2"/>
    </font>
    <font>
      <sz val="11"/>
      <color indexed="8"/>
      <name val="Calibri"/>
      <family val="2"/>
    </font>
    <font>
      <b/>
      <sz val="8"/>
      <color indexed="8"/>
      <name val="Calibri"/>
      <family val="2"/>
    </font>
    <font>
      <sz val="10"/>
      <name val="Calibri"/>
      <family val="2"/>
      <scheme val="minor"/>
    </font>
    <font>
      <b/>
      <sz val="10"/>
      <name val="Arial Narrow"/>
      <family val="2"/>
    </font>
    <font>
      <b/>
      <sz val="8"/>
      <name val="Arial Narrow"/>
      <family val="2"/>
    </font>
    <font>
      <b/>
      <sz val="10"/>
      <color rgb="FFFF0000"/>
      <name val="Arial Narrow"/>
      <family val="2"/>
    </font>
    <font>
      <b/>
      <sz val="10"/>
      <color theme="0"/>
      <name val="Arial Narrow"/>
      <family val="2"/>
    </font>
    <font>
      <sz val="10"/>
      <name val="Arial Narrow"/>
      <family val="2"/>
    </font>
    <font>
      <u/>
      <sz val="10"/>
      <color indexed="12"/>
      <name val="Arial"/>
      <family val="2"/>
    </font>
    <font>
      <u/>
      <sz val="10"/>
      <color indexed="12"/>
      <name val="Arial Narrow"/>
      <family val="2"/>
    </font>
    <font>
      <sz val="10"/>
      <color indexed="12"/>
      <name val="Arial Narrow"/>
      <family val="2"/>
    </font>
    <font>
      <sz val="10"/>
      <color theme="0"/>
      <name val="Arial Narrow"/>
      <family val="2"/>
    </font>
    <font>
      <sz val="10"/>
      <color theme="10"/>
      <name val="Arial Narrow"/>
      <family val="2"/>
    </font>
    <font>
      <sz val="10"/>
      <color theme="1"/>
      <name val="Arial Narrow"/>
      <family val="2"/>
    </font>
    <font>
      <sz val="10"/>
      <color rgb="FF000000"/>
      <name val="Arial Narrow"/>
      <family val="2"/>
    </font>
    <font>
      <sz val="10"/>
      <color indexed="8"/>
      <name val="Arial Narrow"/>
      <family val="2"/>
    </font>
    <font>
      <sz val="10"/>
      <color rgb="FF0000CC"/>
      <name val="Arial Narrow"/>
      <family val="2"/>
    </font>
    <font>
      <sz val="10"/>
      <color rgb="FF0000FF"/>
      <name val="Arial Narrow"/>
      <family val="2"/>
    </font>
    <font>
      <sz val="10"/>
      <color rgb="FFFF0000"/>
      <name val="Arial Narrow"/>
      <family val="2"/>
    </font>
    <font>
      <sz val="9"/>
      <name val="Arial Narrow"/>
      <family val="2"/>
    </font>
    <font>
      <b/>
      <sz val="9"/>
      <color indexed="81"/>
      <name val="Tahoma"/>
      <family val="2"/>
    </font>
    <font>
      <sz val="9"/>
      <color indexed="81"/>
      <name val="Tahoma"/>
      <family val="2"/>
    </font>
    <font>
      <sz val="10"/>
      <color rgb="FF000000"/>
      <name val="Arial"/>
      <family val="2"/>
    </font>
    <font>
      <b/>
      <sz val="14"/>
      <color theme="0"/>
      <name val="Calibri"/>
      <family val="2"/>
      <scheme val="minor"/>
    </font>
    <font>
      <b/>
      <sz val="18"/>
      <color theme="1"/>
      <name val="Arial Narrow"/>
      <family val="2"/>
    </font>
    <font>
      <sz val="12"/>
      <name val="Arial Narrow"/>
      <family val="2"/>
    </font>
    <font>
      <sz val="10"/>
      <color theme="1"/>
      <name val="Calibri"/>
      <family val="2"/>
      <scheme val="minor"/>
    </font>
    <font>
      <sz val="8"/>
      <color theme="1"/>
      <name val="Calibri"/>
      <family val="2"/>
      <scheme val="minor"/>
    </font>
    <font>
      <sz val="14"/>
      <name val="Arial"/>
      <family val="2"/>
    </font>
    <font>
      <b/>
      <sz val="14"/>
      <color indexed="8"/>
      <name val="Arial"/>
      <family val="2"/>
    </font>
    <font>
      <b/>
      <sz val="14"/>
      <name val="Arial"/>
      <family val="2"/>
    </font>
    <font>
      <sz val="14"/>
      <color indexed="8"/>
      <name val="Arial"/>
      <family val="2"/>
    </font>
    <font>
      <b/>
      <sz val="14"/>
      <color theme="0"/>
      <name val="Arial"/>
      <family val="2"/>
    </font>
    <font>
      <sz val="12"/>
      <name val="Arial"/>
      <family val="2"/>
    </font>
  </fonts>
  <fills count="18">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FFFF"/>
        <bgColor indexed="64"/>
      </patternFill>
    </fill>
    <fill>
      <patternFill patternType="solid">
        <fgColor theme="6" tint="0.39997558519241921"/>
        <bgColor indexed="64"/>
      </patternFill>
    </fill>
    <fill>
      <patternFill patternType="solid">
        <fgColor rgb="FF66FF33"/>
        <bgColor indexed="64"/>
      </patternFill>
    </fill>
    <fill>
      <patternFill patternType="solid">
        <fgColor rgb="FF92D050"/>
        <bgColor indexed="64"/>
      </patternFill>
    </fill>
    <fill>
      <patternFill patternType="solid">
        <fgColor theme="8" tint="0.59999389629810485"/>
        <bgColor indexed="64"/>
      </patternFill>
    </fill>
    <fill>
      <patternFill patternType="solid">
        <fgColor rgb="FFFFCCFF"/>
        <bgColor indexed="64"/>
      </patternFill>
    </fill>
    <fill>
      <patternFill patternType="solid">
        <fgColor indexed="9"/>
        <bgColor indexed="64"/>
      </patternFill>
    </fill>
    <fill>
      <patternFill patternType="solid">
        <fgColor theme="0" tint="-0.499984740745262"/>
        <bgColor indexed="64"/>
      </patternFill>
    </fill>
    <fill>
      <patternFill patternType="solid">
        <fgColor theme="0" tint="-0.14999847407452621"/>
        <bgColor indexed="64"/>
      </patternFill>
    </fill>
  </fills>
  <borders count="38">
    <border>
      <left/>
      <right/>
      <top/>
      <bottom/>
      <diagonal/>
    </border>
    <border>
      <left/>
      <right/>
      <top style="thin">
        <color theme="4" tint="0.39997558519241921"/>
      </top>
      <bottom style="thin">
        <color theme="4" tint="0.3999755851924192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medium">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indexed="64"/>
      </left>
      <right style="hair">
        <color indexed="64"/>
      </right>
      <top style="hair">
        <color indexed="64"/>
      </top>
      <bottom style="hair">
        <color indexed="64"/>
      </bottom>
      <diagonal/>
    </border>
    <border>
      <left/>
      <right style="medium">
        <color rgb="FF808080"/>
      </right>
      <top/>
      <bottom style="medium">
        <color rgb="FF808080"/>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theme="8" tint="0.79998168889431442"/>
      </top>
      <bottom style="thin">
        <color theme="8" tint="0.79998168889431442"/>
      </bottom>
      <diagonal/>
    </border>
    <border>
      <left/>
      <right/>
      <top/>
      <bottom style="thin">
        <color theme="8" tint="0.79998168889431442"/>
      </bottom>
      <diagonal/>
    </border>
    <border>
      <left/>
      <right/>
      <top style="thin">
        <color auto="1"/>
      </top>
      <bottom style="thin">
        <color auto="1"/>
      </bottom>
      <diagonal/>
    </border>
    <border>
      <left/>
      <right/>
      <top style="thin">
        <color auto="1"/>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style="thin">
        <color auto="1"/>
      </top>
      <bottom style="medium">
        <color indexed="64"/>
      </bottom>
      <diagonal/>
    </border>
  </borders>
  <cellStyleXfs count="11">
    <xf numFmtId="0" fontId="0" fillId="0" borderId="0"/>
    <xf numFmtId="0" fontId="3" fillId="0" borderId="0"/>
    <xf numFmtId="0" fontId="3" fillId="0" borderId="0"/>
    <xf numFmtId="0" fontId="1" fillId="0" borderId="0"/>
    <xf numFmtId="0" fontId="5" fillId="0" borderId="0">
      <alignment vertical="top"/>
    </xf>
    <xf numFmtId="165" fontId="3" fillId="0" borderId="0" applyFont="0" applyFill="0" applyBorder="0" applyAlignment="0" applyProtection="0"/>
    <xf numFmtId="0" fontId="13" fillId="0" borderId="0" applyNumberFormat="0" applyFill="0" applyBorder="0" applyAlignment="0" applyProtection="0">
      <alignment vertical="top"/>
      <protection locked="0"/>
    </xf>
    <xf numFmtId="174" fontId="3" fillId="0" borderId="0" applyFont="0" applyFill="0" applyBorder="0" applyAlignment="0" applyProtection="0"/>
    <xf numFmtId="175" fontId="3" fillId="0" borderId="0" applyFont="0" applyFill="0" applyBorder="0" applyAlignment="0" applyProtection="0"/>
    <xf numFmtId="166" fontId="3" fillId="0" borderId="0" applyFont="0" applyFill="0" applyBorder="0" applyAlignment="0" applyProtection="0"/>
    <xf numFmtId="0" fontId="3" fillId="0" borderId="0"/>
  </cellStyleXfs>
  <cellXfs count="391">
    <xf numFmtId="0" fontId="0" fillId="0" borderId="0" xfId="0"/>
    <xf numFmtId="0" fontId="2" fillId="2" borderId="1" xfId="0" applyFont="1" applyFill="1" applyBorder="1"/>
    <xf numFmtId="0" fontId="0" fillId="0" borderId="0" xfId="0" applyAlignment="1">
      <alignment horizontal="center" vertical="center" wrapText="1"/>
    </xf>
    <xf numFmtId="0" fontId="6" fillId="0" borderId="0" xfId="4" applyFont="1" applyFill="1" applyBorder="1" applyAlignment="1">
      <alignment horizontal="center" vertical="center" wrapText="1"/>
    </xf>
    <xf numFmtId="167" fontId="4" fillId="0" borderId="0" xfId="5" applyNumberFormat="1" applyFont="1" applyFill="1" applyBorder="1" applyAlignment="1">
      <alignment horizontal="center"/>
    </xf>
    <xf numFmtId="167" fontId="4" fillId="0" borderId="0" xfId="5" applyNumberFormat="1" applyFont="1" applyFill="1" applyBorder="1" applyAlignment="1">
      <alignment horizontal="left" vertical="center"/>
    </xf>
    <xf numFmtId="167" fontId="4" fillId="0" borderId="0" xfId="4" applyNumberFormat="1" applyFont="1" applyFill="1" applyBorder="1" applyAlignment="1">
      <alignment horizontal="center"/>
    </xf>
    <xf numFmtId="0" fontId="0" fillId="0" borderId="0" xfId="0" applyFill="1"/>
    <xf numFmtId="0" fontId="0" fillId="0" borderId="6" xfId="0" applyBorder="1" applyAlignment="1">
      <alignment horizontal="center" vertical="center" wrapText="1"/>
    </xf>
    <xf numFmtId="0" fontId="0" fillId="0" borderId="3" xfId="0" applyBorder="1" applyAlignment="1">
      <alignment horizontal="center" vertical="center" wrapText="1"/>
    </xf>
    <xf numFmtId="0" fontId="2" fillId="2" borderId="2" xfId="0" applyFont="1" applyFill="1" applyBorder="1" applyAlignment="1">
      <alignment horizontal="center" vertical="center" wrapText="1"/>
    </xf>
    <xf numFmtId="49" fontId="14" fillId="0" borderId="9" xfId="6" applyNumberFormat="1" applyFont="1" applyFill="1" applyBorder="1" applyAlignment="1" applyProtection="1">
      <alignment vertical="center"/>
      <protection hidden="1"/>
    </xf>
    <xf numFmtId="174" fontId="12" fillId="0" borderId="9" xfId="7" applyNumberFormat="1" applyFont="1" applyBorder="1" applyAlignment="1">
      <alignment horizontal="center" vertical="center"/>
    </xf>
    <xf numFmtId="3" fontId="12" fillId="0" borderId="9" xfId="8" applyNumberFormat="1" applyFont="1" applyBorder="1" applyAlignment="1">
      <alignment horizontal="center" vertical="center"/>
    </xf>
    <xf numFmtId="49" fontId="15" fillId="0" borderId="9" xfId="6" applyNumberFormat="1" applyFont="1" applyBorder="1" applyAlignment="1" applyProtection="1">
      <alignment vertical="center"/>
    </xf>
    <xf numFmtId="49" fontId="17" fillId="0" borderId="9" xfId="6" applyNumberFormat="1" applyFont="1" applyBorder="1" applyAlignment="1" applyProtection="1">
      <alignment vertical="center"/>
      <protection hidden="1"/>
    </xf>
    <xf numFmtId="49" fontId="14" fillId="0" borderId="9" xfId="6" applyNumberFormat="1" applyFont="1" applyBorder="1" applyAlignment="1" applyProtection="1">
      <alignment vertical="center"/>
      <protection hidden="1"/>
    </xf>
    <xf numFmtId="49" fontId="15" fillId="0" borderId="9" xfId="6" applyNumberFormat="1" applyFont="1" applyBorder="1" applyAlignment="1" applyProtection="1">
      <alignment vertical="center"/>
      <protection hidden="1"/>
    </xf>
    <xf numFmtId="0" fontId="15" fillId="0" borderId="9" xfId="6" applyFont="1" applyBorder="1" applyAlignment="1" applyProtection="1">
      <alignment vertical="center" wrapText="1"/>
    </xf>
    <xf numFmtId="49" fontId="15" fillId="0" borderId="9" xfId="6" applyNumberFormat="1" applyFont="1" applyBorder="1" applyAlignment="1" applyProtection="1">
      <alignment vertical="center"/>
      <protection locked="0"/>
    </xf>
    <xf numFmtId="0" fontId="14" fillId="0" borderId="9" xfId="6" applyFont="1" applyBorder="1" applyAlignment="1" applyProtection="1">
      <alignment vertical="center"/>
    </xf>
    <xf numFmtId="0" fontId="15" fillId="0" borderId="9" xfId="6" applyFont="1" applyBorder="1" applyAlignment="1" applyProtection="1">
      <alignment vertical="center"/>
    </xf>
    <xf numFmtId="0" fontId="14" fillId="0" borderId="9" xfId="6" applyFont="1" applyFill="1" applyBorder="1" applyAlignment="1" applyProtection="1">
      <alignment vertical="center"/>
    </xf>
    <xf numFmtId="0" fontId="13" fillId="0" borderId="9" xfId="6" applyBorder="1" applyAlignment="1" applyProtection="1">
      <alignment vertical="center"/>
    </xf>
    <xf numFmtId="172" fontId="14" fillId="0" borderId="9" xfId="6" applyNumberFormat="1" applyFont="1" applyBorder="1" applyAlignment="1" applyProtection="1">
      <alignment vertical="center"/>
    </xf>
    <xf numFmtId="0" fontId="14" fillId="0" borderId="9" xfId="6" applyFont="1" applyBorder="1" applyAlignment="1" applyProtection="1">
      <alignment vertical="center" wrapText="1"/>
    </xf>
    <xf numFmtId="49" fontId="13" fillId="0" borderId="9" xfId="6" applyNumberFormat="1" applyBorder="1" applyAlignment="1" applyProtection="1">
      <alignment vertical="center"/>
      <protection locked="0"/>
    </xf>
    <xf numFmtId="178" fontId="12" fillId="0" borderId="0" xfId="9" applyNumberFormat="1" applyFont="1" applyBorder="1" applyAlignment="1">
      <alignment vertical="center"/>
    </xf>
    <xf numFmtId="49" fontId="14" fillId="0" borderId="9" xfId="6" applyNumberFormat="1" applyFont="1" applyBorder="1" applyAlignment="1" applyProtection="1">
      <alignment vertical="center"/>
    </xf>
    <xf numFmtId="0" fontId="17" fillId="0" borderId="9" xfId="6" applyFont="1" applyBorder="1" applyAlignment="1" applyProtection="1">
      <alignment vertical="center" wrapText="1"/>
    </xf>
    <xf numFmtId="49" fontId="17" fillId="0" borderId="9" xfId="6" applyNumberFormat="1" applyFont="1" applyBorder="1" applyAlignment="1" applyProtection="1">
      <alignment vertical="center"/>
      <protection locked="0"/>
    </xf>
    <xf numFmtId="49" fontId="13" fillId="0" borderId="9" xfId="6" applyNumberFormat="1" applyBorder="1" applyAlignment="1" applyProtection="1">
      <alignment vertical="center"/>
      <protection hidden="1"/>
    </xf>
    <xf numFmtId="49" fontId="17" fillId="0" borderId="9" xfId="6" applyNumberFormat="1" applyFont="1" applyBorder="1" applyAlignment="1" applyProtection="1">
      <alignment vertical="center"/>
    </xf>
    <xf numFmtId="49" fontId="17" fillId="0" borderId="9" xfId="6" applyNumberFormat="1" applyFont="1" applyFill="1" applyBorder="1" applyAlignment="1" applyProtection="1">
      <alignment vertical="center"/>
      <protection hidden="1"/>
    </xf>
    <xf numFmtId="0" fontId="17" fillId="0" borderId="0" xfId="6" applyFont="1" applyBorder="1" applyAlignment="1" applyProtection="1">
      <alignment vertical="center" wrapText="1"/>
    </xf>
    <xf numFmtId="49" fontId="14" fillId="0" borderId="9" xfId="6" applyNumberFormat="1" applyFont="1" applyBorder="1" applyAlignment="1" applyProtection="1">
      <alignment vertical="center"/>
      <protection locked="0"/>
    </xf>
    <xf numFmtId="0" fontId="14" fillId="0" borderId="9" xfId="6" applyFont="1" applyBorder="1" applyAlignment="1" applyProtection="1"/>
    <xf numFmtId="49" fontId="14" fillId="3" borderId="9" xfId="6" applyNumberFormat="1" applyFont="1" applyFill="1" applyBorder="1" applyAlignment="1" applyProtection="1">
      <alignment vertical="center"/>
      <protection hidden="1"/>
    </xf>
    <xf numFmtId="49" fontId="15" fillId="0" borderId="9" xfId="6" applyNumberFormat="1" applyFont="1" applyFill="1" applyBorder="1" applyAlignment="1" applyProtection="1">
      <alignment vertical="center"/>
      <protection hidden="1"/>
    </xf>
    <xf numFmtId="49" fontId="17" fillId="0" borderId="0" xfId="6" applyNumberFormat="1" applyFont="1" applyBorder="1" applyAlignment="1" applyProtection="1">
      <alignment vertical="center"/>
      <protection hidden="1"/>
    </xf>
    <xf numFmtId="49" fontId="17" fillId="0" borderId="9" xfId="6" applyNumberFormat="1" applyFont="1" applyBorder="1" applyAlignment="1" applyProtection="1">
      <alignment horizontal="left" vertical="center"/>
      <protection hidden="1"/>
    </xf>
    <xf numFmtId="0" fontId="17" fillId="0" borderId="9" xfId="6" applyFont="1" applyFill="1" applyBorder="1" applyAlignment="1" applyProtection="1">
      <alignment vertical="center" wrapText="1"/>
    </xf>
    <xf numFmtId="178" fontId="12" fillId="0" borderId="0" xfId="9" applyNumberFormat="1" applyFont="1" applyAlignment="1">
      <alignment vertical="center"/>
    </xf>
    <xf numFmtId="0" fontId="13" fillId="0" borderId="9" xfId="6" applyBorder="1" applyAlignment="1" applyProtection="1"/>
    <xf numFmtId="0" fontId="14" fillId="0" borderId="9" xfId="6" applyFont="1" applyFill="1" applyBorder="1" applyAlignment="1" applyProtection="1">
      <alignment vertical="center" wrapText="1"/>
    </xf>
    <xf numFmtId="49" fontId="14" fillId="0" borderId="9" xfId="6" applyNumberFormat="1" applyFont="1" applyBorder="1" applyAlignment="1" applyProtection="1">
      <alignment horizontal="left" vertical="center"/>
      <protection hidden="1"/>
    </xf>
    <xf numFmtId="49" fontId="21" fillId="0" borderId="9" xfId="6" applyNumberFormat="1" applyFont="1" applyBorder="1" applyAlignment="1" applyProtection="1">
      <alignment vertical="center"/>
      <protection hidden="1"/>
    </xf>
    <xf numFmtId="0" fontId="17" fillId="3" borderId="9" xfId="6" applyFont="1" applyFill="1" applyBorder="1" applyAlignment="1" applyProtection="1">
      <alignment vertical="center" wrapText="1"/>
    </xf>
    <xf numFmtId="49" fontId="15" fillId="0" borderId="9" xfId="6" applyNumberFormat="1" applyFont="1" applyBorder="1" applyAlignment="1" applyProtection="1">
      <alignment horizontal="left" vertical="center"/>
      <protection hidden="1"/>
    </xf>
    <xf numFmtId="49" fontId="17" fillId="0" borderId="9" xfId="6" applyNumberFormat="1" applyFont="1" applyFill="1" applyBorder="1" applyAlignment="1" applyProtection="1">
      <alignment vertical="center"/>
    </xf>
    <xf numFmtId="3" fontId="12" fillId="0" borderId="0" xfId="8" applyNumberFormat="1" applyFont="1" applyBorder="1" applyAlignment="1">
      <alignment horizontal="center" vertical="center"/>
    </xf>
    <xf numFmtId="49" fontId="22" fillId="0" borderId="9" xfId="6" applyNumberFormat="1" applyFont="1" applyBorder="1" applyAlignment="1" applyProtection="1">
      <alignment vertical="center"/>
      <protection hidden="1"/>
    </xf>
    <xf numFmtId="49" fontId="15" fillId="3" borderId="9" xfId="6" applyNumberFormat="1" applyFont="1" applyFill="1" applyBorder="1" applyAlignment="1" applyProtection="1">
      <alignment vertical="center"/>
      <protection hidden="1"/>
    </xf>
    <xf numFmtId="49" fontId="14" fillId="0" borderId="0" xfId="6" applyNumberFormat="1" applyFont="1" applyBorder="1" applyAlignment="1" applyProtection="1">
      <alignment vertical="center"/>
      <protection hidden="1"/>
    </xf>
    <xf numFmtId="49" fontId="21" fillId="0" borderId="9" xfId="6" applyNumberFormat="1" applyFont="1" applyBorder="1" applyAlignment="1" applyProtection="1">
      <alignment horizontal="left" vertical="center"/>
      <protection hidden="1"/>
    </xf>
    <xf numFmtId="0" fontId="15" fillId="0" borderId="9" xfId="6" applyFont="1" applyFill="1" applyBorder="1" applyAlignment="1" applyProtection="1">
      <alignment vertical="center"/>
    </xf>
    <xf numFmtId="49" fontId="15" fillId="8" borderId="9" xfId="6" applyNumberFormat="1" applyFont="1" applyFill="1" applyBorder="1" applyAlignment="1" applyProtection="1">
      <alignment vertical="center"/>
      <protection hidden="1"/>
    </xf>
    <xf numFmtId="0" fontId="14" fillId="3" borderId="9" xfId="6" applyFont="1" applyFill="1" applyBorder="1" applyAlignment="1" applyProtection="1">
      <alignment vertical="center"/>
    </xf>
    <xf numFmtId="49" fontId="15" fillId="0" borderId="9" xfId="6" applyNumberFormat="1" applyFont="1" applyFill="1" applyBorder="1" applyAlignment="1" applyProtection="1">
      <alignment vertical="center"/>
    </xf>
    <xf numFmtId="49" fontId="17" fillId="0" borderId="0" xfId="6" applyNumberFormat="1" applyFont="1" applyBorder="1" applyAlignment="1" applyProtection="1">
      <alignment vertical="center"/>
      <protection locked="0"/>
    </xf>
    <xf numFmtId="49" fontId="15" fillId="0" borderId="0" xfId="6" applyNumberFormat="1" applyFont="1" applyBorder="1" applyAlignment="1" applyProtection="1">
      <alignment vertical="center"/>
      <protection hidden="1"/>
    </xf>
    <xf numFmtId="0" fontId="15" fillId="0" borderId="0" xfId="6" applyFont="1" applyBorder="1" applyAlignment="1" applyProtection="1">
      <alignment vertical="center"/>
    </xf>
    <xf numFmtId="0" fontId="0" fillId="0" borderId="0" xfId="0" pivotButton="1"/>
    <xf numFmtId="0" fontId="0" fillId="0" borderId="0" xfId="0" applyNumberFormat="1"/>
    <xf numFmtId="0" fontId="0" fillId="0" borderId="0" xfId="0" applyAlignment="1">
      <alignment wrapText="1"/>
    </xf>
    <xf numFmtId="0" fontId="0" fillId="0" borderId="0" xfId="0" pivotButton="1" applyAlignment="1">
      <alignment wrapText="1"/>
    </xf>
    <xf numFmtId="0" fontId="0" fillId="0" borderId="0" xfId="0" applyAlignment="1">
      <alignment horizontal="left" wrapText="1"/>
    </xf>
    <xf numFmtId="1" fontId="0" fillId="0" borderId="0" xfId="0" applyNumberFormat="1" applyAlignment="1">
      <alignment horizontal="left" wrapText="1"/>
    </xf>
    <xf numFmtId="0" fontId="8" fillId="0" borderId="9" xfId="0" applyFont="1" applyBorder="1" applyAlignment="1">
      <alignment horizontal="center" vertical="center" wrapText="1"/>
    </xf>
    <xf numFmtId="1" fontId="8" fillId="0" borderId="9" xfId="0" applyNumberFormat="1" applyFont="1" applyBorder="1" applyAlignment="1">
      <alignment horizontal="center" vertical="center" wrapText="1"/>
    </xf>
    <xf numFmtId="1" fontId="9" fillId="0" borderId="9" xfId="0" applyNumberFormat="1" applyFont="1" applyBorder="1" applyAlignment="1">
      <alignment horizontal="center" vertical="center" wrapText="1"/>
    </xf>
    <xf numFmtId="0" fontId="8" fillId="0" borderId="9" xfId="0" applyFont="1" applyBorder="1" applyAlignment="1">
      <alignment horizontal="left" vertical="center" wrapText="1"/>
    </xf>
    <xf numFmtId="0" fontId="8" fillId="7" borderId="9" xfId="0" applyFont="1" applyFill="1" applyBorder="1" applyAlignment="1">
      <alignment horizontal="left" vertical="center" wrapText="1"/>
    </xf>
    <xf numFmtId="0" fontId="8" fillId="0" borderId="9" xfId="0" applyFont="1" applyBorder="1" applyAlignment="1">
      <alignment horizontal="justify" vertical="center" wrapText="1"/>
    </xf>
    <xf numFmtId="168" fontId="8" fillId="0" borderId="9" xfId="0" applyNumberFormat="1" applyFont="1" applyBorder="1" applyAlignment="1">
      <alignment horizontal="center" vertical="center" wrapText="1"/>
    </xf>
    <xf numFmtId="4" fontId="8" fillId="3" borderId="9" xfId="0" applyNumberFormat="1" applyFont="1" applyFill="1" applyBorder="1" applyAlignment="1">
      <alignment horizontal="center" vertical="center" wrapText="1"/>
    </xf>
    <xf numFmtId="3" fontId="8" fillId="0" borderId="9" xfId="0" applyNumberFormat="1" applyFont="1" applyBorder="1" applyAlignment="1">
      <alignment horizontal="center" vertical="center" wrapText="1"/>
    </xf>
    <xf numFmtId="168" fontId="8" fillId="3" borderId="9" xfId="0" applyNumberFormat="1" applyFont="1" applyFill="1" applyBorder="1" applyAlignment="1">
      <alignment horizontal="center" vertical="center" wrapText="1"/>
    </xf>
    <xf numFmtId="1" fontId="8" fillId="0" borderId="9" xfId="0" applyNumberFormat="1" applyFont="1" applyBorder="1" applyAlignment="1">
      <alignment horizontal="center" vertical="center"/>
    </xf>
    <xf numFmtId="169" fontId="8" fillId="0" borderId="9" xfId="0" applyNumberFormat="1" applyFont="1" applyBorder="1" applyAlignment="1">
      <alignment horizontal="center" vertical="center" wrapText="1"/>
    </xf>
    <xf numFmtId="169" fontId="10" fillId="0" borderId="9" xfId="0" applyNumberFormat="1" applyFont="1" applyBorder="1" applyAlignment="1">
      <alignment horizontal="center" vertical="center" wrapText="1"/>
    </xf>
    <xf numFmtId="169" fontId="8" fillId="3" borderId="9" xfId="0" applyNumberFormat="1" applyFont="1" applyFill="1" applyBorder="1" applyAlignment="1">
      <alignment horizontal="center" vertical="center" wrapText="1"/>
    </xf>
    <xf numFmtId="0" fontId="8" fillId="3" borderId="9" xfId="0" applyFont="1" applyFill="1" applyBorder="1" applyAlignment="1">
      <alignment horizontal="center" vertical="center" wrapText="1"/>
    </xf>
    <xf numFmtId="0" fontId="11" fillId="0" borderId="0" xfId="0" applyFont="1" applyBorder="1" applyAlignment="1">
      <alignment horizontal="center" vertical="center" wrapText="1"/>
    </xf>
    <xf numFmtId="0" fontId="12" fillId="0" borderId="0" xfId="0" applyFont="1" applyAlignment="1">
      <alignment vertical="center" wrapText="1"/>
    </xf>
    <xf numFmtId="0" fontId="12" fillId="0" borderId="9" xfId="0" applyFont="1" applyFill="1" applyBorder="1" applyAlignment="1">
      <alignment horizontal="center" vertical="center"/>
    </xf>
    <xf numFmtId="0" fontId="12" fillId="0" borderId="9" xfId="0" applyFont="1" applyFill="1" applyBorder="1" applyAlignment="1">
      <alignment horizontal="left" vertical="center"/>
    </xf>
    <xf numFmtId="3" fontId="12" fillId="0" borderId="9" xfId="0" applyNumberFormat="1" applyFont="1" applyFill="1" applyBorder="1" applyAlignment="1">
      <alignment horizontal="center" vertical="center"/>
    </xf>
    <xf numFmtId="0" fontId="12" fillId="0" borderId="9" xfId="0" applyFont="1" applyFill="1" applyBorder="1" applyAlignment="1">
      <alignment vertical="center"/>
    </xf>
    <xf numFmtId="1" fontId="12" fillId="0" borderId="9" xfId="0" applyNumberFormat="1" applyFont="1" applyFill="1" applyBorder="1" applyAlignment="1">
      <alignment horizontal="center" vertical="center"/>
    </xf>
    <xf numFmtId="49" fontId="12" fillId="0" borderId="9" xfId="0" applyNumberFormat="1" applyFont="1" applyFill="1" applyBorder="1" applyAlignment="1">
      <alignment horizontal="left" vertical="center"/>
    </xf>
    <xf numFmtId="49" fontId="12" fillId="0" borderId="9" xfId="0" applyNumberFormat="1" applyFont="1" applyFill="1" applyBorder="1" applyAlignment="1">
      <alignment horizontal="center" vertical="center"/>
    </xf>
    <xf numFmtId="0" fontId="12" fillId="0" borderId="9" xfId="0" applyFont="1" applyFill="1" applyBorder="1" applyAlignment="1">
      <alignment horizontal="left" vertical="center" wrapText="1"/>
    </xf>
    <xf numFmtId="0" fontId="12" fillId="0" borderId="9" xfId="0" applyFont="1" applyFill="1" applyBorder="1" applyAlignment="1">
      <alignment horizontal="justify" vertical="center" wrapText="1"/>
    </xf>
    <xf numFmtId="0" fontId="12" fillId="0" borderId="9" xfId="0" applyFont="1" applyFill="1" applyBorder="1" applyAlignment="1">
      <alignment horizontal="center" vertical="center" wrapText="1"/>
    </xf>
    <xf numFmtId="169" fontId="12" fillId="0" borderId="9" xfId="0" applyNumberFormat="1" applyFont="1" applyFill="1" applyBorder="1" applyAlignment="1">
      <alignment horizontal="center" vertical="center"/>
    </xf>
    <xf numFmtId="170" fontId="12" fillId="0" borderId="9" xfId="0" applyNumberFormat="1" applyFont="1" applyFill="1" applyBorder="1" applyAlignment="1">
      <alignment horizontal="center" vertical="center"/>
    </xf>
    <xf numFmtId="171" fontId="12" fillId="0" borderId="9" xfId="0" applyNumberFormat="1" applyFont="1" applyFill="1" applyBorder="1" applyAlignment="1">
      <alignment horizontal="center" vertical="center"/>
    </xf>
    <xf numFmtId="4" fontId="12" fillId="0" borderId="9" xfId="0" applyNumberFormat="1" applyFont="1" applyFill="1" applyBorder="1" applyAlignment="1">
      <alignment horizontal="center" vertical="center"/>
    </xf>
    <xf numFmtId="168" fontId="12" fillId="0" borderId="9" xfId="0" applyNumberFormat="1" applyFont="1" applyFill="1" applyBorder="1" applyAlignment="1">
      <alignment horizontal="center" vertical="center"/>
    </xf>
    <xf numFmtId="172" fontId="12" fillId="0" borderId="9" xfId="0" applyNumberFormat="1" applyFont="1" applyFill="1" applyBorder="1" applyAlignment="1">
      <alignment vertical="center"/>
    </xf>
    <xf numFmtId="173" fontId="12" fillId="0" borderId="9" xfId="0" applyNumberFormat="1" applyFont="1" applyFill="1" applyBorder="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2" fillId="0" borderId="0" xfId="0" applyFont="1" applyFill="1" applyAlignment="1">
      <alignment vertical="center"/>
    </xf>
    <xf numFmtId="0" fontId="12" fillId="0" borderId="9" xfId="0" applyFont="1" applyBorder="1" applyAlignment="1">
      <alignment horizontal="left" vertical="center"/>
    </xf>
    <xf numFmtId="0" fontId="12" fillId="0" borderId="9" xfId="0" applyFont="1" applyBorder="1" applyAlignment="1">
      <alignment horizontal="center" vertical="center"/>
    </xf>
    <xf numFmtId="0" fontId="12" fillId="0" borderId="9" xfId="0" applyFont="1" applyBorder="1" applyAlignment="1">
      <alignment vertical="center"/>
    </xf>
    <xf numFmtId="1" fontId="12" fillId="0" borderId="9" xfId="0" applyNumberFormat="1" applyFont="1" applyBorder="1" applyAlignment="1">
      <alignment horizontal="center" vertical="center"/>
    </xf>
    <xf numFmtId="49" fontId="12" fillId="0" borderId="9" xfId="0" applyNumberFormat="1" applyFont="1" applyBorder="1" applyAlignment="1">
      <alignment horizontal="left" vertical="center"/>
    </xf>
    <xf numFmtId="49" fontId="12" fillId="0" borderId="9" xfId="0" applyNumberFormat="1" applyFont="1" applyBorder="1" applyAlignment="1">
      <alignment horizontal="center" vertical="center"/>
    </xf>
    <xf numFmtId="49" fontId="12" fillId="0" borderId="9" xfId="0" quotePrefix="1" applyNumberFormat="1" applyFont="1" applyBorder="1" applyAlignment="1">
      <alignment horizontal="left" vertical="center"/>
    </xf>
    <xf numFmtId="0" fontId="12" fillId="0" borderId="9" xfId="0" applyFont="1" applyBorder="1" applyAlignment="1">
      <alignment horizontal="left" vertical="center" wrapText="1"/>
    </xf>
    <xf numFmtId="0" fontId="12" fillId="0" borderId="9" xfId="0" applyFont="1" applyBorder="1" applyAlignment="1">
      <alignment horizontal="justify" vertical="center" wrapText="1"/>
    </xf>
    <xf numFmtId="0" fontId="12" fillId="0" borderId="9" xfId="0" quotePrefix="1" applyFont="1" applyBorder="1" applyAlignment="1">
      <alignment horizontal="center" vertical="center" wrapText="1"/>
    </xf>
    <xf numFmtId="169" fontId="12" fillId="0" borderId="9" xfId="0" applyNumberFormat="1" applyFont="1" applyBorder="1" applyAlignment="1">
      <alignment horizontal="center" vertical="center"/>
    </xf>
    <xf numFmtId="170" fontId="12" fillId="0" borderId="9" xfId="0" applyNumberFormat="1" applyFont="1" applyBorder="1" applyAlignment="1">
      <alignment horizontal="center" vertical="center"/>
    </xf>
    <xf numFmtId="171" fontId="12" fillId="0" borderId="9" xfId="0" applyNumberFormat="1" applyFont="1" applyBorder="1" applyAlignment="1">
      <alignment horizontal="center" vertical="center"/>
    </xf>
    <xf numFmtId="4" fontId="12" fillId="3" borderId="9" xfId="0" applyNumberFormat="1" applyFont="1" applyFill="1" applyBorder="1" applyAlignment="1">
      <alignment horizontal="center" vertical="center"/>
    </xf>
    <xf numFmtId="168" fontId="12" fillId="0" borderId="9" xfId="0" applyNumberFormat="1" applyFont="1" applyBorder="1" applyAlignment="1">
      <alignment horizontal="center" vertical="center"/>
    </xf>
    <xf numFmtId="168" fontId="12" fillId="3" borderId="9" xfId="0" applyNumberFormat="1" applyFont="1" applyFill="1" applyBorder="1" applyAlignment="1">
      <alignment horizontal="center" vertical="center"/>
    </xf>
    <xf numFmtId="172" fontId="12" fillId="0" borderId="9" xfId="0" applyNumberFormat="1" applyFont="1" applyBorder="1" applyAlignment="1">
      <alignment vertical="center"/>
    </xf>
    <xf numFmtId="173" fontId="12" fillId="0" borderId="9" xfId="0" applyNumberFormat="1" applyFont="1" applyBorder="1" applyAlignment="1">
      <alignment vertical="center"/>
    </xf>
    <xf numFmtId="173" fontId="8" fillId="0" borderId="9" xfId="0" applyNumberFormat="1" applyFont="1" applyBorder="1" applyAlignment="1">
      <alignment vertical="center"/>
    </xf>
    <xf numFmtId="173" fontId="12" fillId="3" borderId="9" xfId="0" applyNumberFormat="1" applyFont="1" applyFill="1" applyBorder="1" applyAlignment="1">
      <alignment vertical="center"/>
    </xf>
    <xf numFmtId="0" fontId="16" fillId="0" borderId="0" xfId="0" applyFont="1" applyBorder="1" applyAlignment="1">
      <alignment horizontal="left" vertical="center"/>
    </xf>
    <xf numFmtId="3" fontId="12" fillId="0" borderId="0" xfId="0" applyNumberFormat="1" applyFont="1" applyBorder="1" applyAlignment="1">
      <alignment horizontal="center" vertical="center"/>
    </xf>
    <xf numFmtId="3" fontId="12" fillId="0" borderId="0" xfId="0" applyNumberFormat="1" applyFont="1" applyBorder="1" applyAlignment="1">
      <alignment vertical="center"/>
    </xf>
    <xf numFmtId="0" fontId="12" fillId="8" borderId="0" xfId="0" applyFont="1" applyFill="1" applyAlignment="1">
      <alignment vertical="center"/>
    </xf>
    <xf numFmtId="0" fontId="12" fillId="0" borderId="9" xfId="0" quotePrefix="1" applyFont="1" applyBorder="1" applyAlignment="1">
      <alignment vertical="center"/>
    </xf>
    <xf numFmtId="169" fontId="12" fillId="3" borderId="9" xfId="0" applyNumberFormat="1" applyFont="1" applyFill="1" applyBorder="1" applyAlignment="1">
      <alignment horizontal="center" vertical="center"/>
    </xf>
    <xf numFmtId="3" fontId="12" fillId="3" borderId="0" xfId="0" applyNumberFormat="1" applyFont="1" applyFill="1" applyBorder="1" applyAlignment="1">
      <alignment horizontal="center" vertical="center" wrapText="1"/>
    </xf>
    <xf numFmtId="3" fontId="12" fillId="0" borderId="9" xfId="0" applyNumberFormat="1" applyFont="1" applyBorder="1" applyAlignment="1">
      <alignment horizontal="center" vertical="center"/>
    </xf>
    <xf numFmtId="0" fontId="12" fillId="0" borderId="9" xfId="0" applyFont="1" applyBorder="1" applyAlignment="1">
      <alignment horizontal="center" vertical="center" wrapText="1"/>
    </xf>
    <xf numFmtId="172" fontId="12" fillId="3" borderId="9" xfId="0" applyNumberFormat="1" applyFont="1" applyFill="1" applyBorder="1" applyAlignment="1">
      <alignment vertical="center"/>
    </xf>
    <xf numFmtId="3" fontId="18" fillId="0" borderId="0" xfId="0" applyNumberFormat="1" applyFont="1" applyBorder="1" applyAlignment="1">
      <alignment horizontal="center" vertical="center" wrapText="1"/>
    </xf>
    <xf numFmtId="49" fontId="12" fillId="0" borderId="9" xfId="0" quotePrefix="1" applyNumberFormat="1" applyFont="1" applyBorder="1" applyAlignment="1">
      <alignment horizontal="center" vertical="center"/>
    </xf>
    <xf numFmtId="0" fontId="12" fillId="0" borderId="9" xfId="0" applyFont="1" applyBorder="1" applyAlignment="1">
      <alignment horizontal="center"/>
    </xf>
    <xf numFmtId="1" fontId="12" fillId="0" borderId="9" xfId="0" quotePrefix="1" applyNumberFormat="1" applyFont="1" applyBorder="1" applyAlignment="1">
      <alignment horizontal="center" vertical="center"/>
    </xf>
    <xf numFmtId="169" fontId="12" fillId="0" borderId="9" xfId="0" quotePrefix="1" applyNumberFormat="1" applyFont="1" applyBorder="1" applyAlignment="1">
      <alignment horizontal="center" vertical="center"/>
    </xf>
    <xf numFmtId="0" fontId="18" fillId="0" borderId="9" xfId="0" applyFont="1" applyBorder="1" applyAlignment="1">
      <alignment horizontal="center" vertical="center" wrapText="1"/>
    </xf>
    <xf numFmtId="3" fontId="18" fillId="0" borderId="9" xfId="0" applyNumberFormat="1" applyFont="1" applyFill="1" applyBorder="1" applyAlignment="1">
      <alignment horizontal="center" vertical="center" wrapText="1"/>
    </xf>
    <xf numFmtId="0" fontId="19" fillId="0" borderId="9" xfId="0" applyFont="1" applyBorder="1" applyAlignment="1">
      <alignment vertical="center" wrapText="1"/>
    </xf>
    <xf numFmtId="0" fontId="18" fillId="0" borderId="9" xfId="0" applyFont="1" applyBorder="1" applyAlignment="1">
      <alignment horizontal="left" vertical="center" wrapText="1"/>
    </xf>
    <xf numFmtId="0" fontId="18" fillId="0" borderId="9" xfId="0" applyFont="1" applyFill="1" applyBorder="1" applyAlignment="1">
      <alignment horizontal="center" vertical="center" wrapText="1"/>
    </xf>
    <xf numFmtId="176" fontId="18" fillId="0" borderId="9" xfId="0" applyNumberFormat="1" applyFont="1" applyBorder="1" applyAlignment="1">
      <alignment horizontal="center" vertical="center" wrapText="1"/>
    </xf>
    <xf numFmtId="169" fontId="12" fillId="0" borderId="9" xfId="0" applyNumberFormat="1" applyFont="1" applyBorder="1" applyAlignment="1">
      <alignment horizontal="center" vertical="center" wrapText="1"/>
    </xf>
    <xf numFmtId="1" fontId="12" fillId="0" borderId="9" xfId="0" applyNumberFormat="1" applyFont="1" applyBorder="1" applyAlignment="1">
      <alignment horizontal="center" vertical="center" wrapText="1"/>
    </xf>
    <xf numFmtId="171" fontId="12" fillId="0" borderId="9" xfId="0" applyNumberFormat="1" applyFont="1" applyBorder="1" applyAlignment="1">
      <alignment horizontal="center" vertical="center" wrapText="1"/>
    </xf>
    <xf numFmtId="0" fontId="18" fillId="3" borderId="9" xfId="0" applyFont="1" applyFill="1" applyBorder="1" applyAlignment="1">
      <alignment horizontal="center" vertical="center" wrapText="1"/>
    </xf>
    <xf numFmtId="168" fontId="12" fillId="0" borderId="9" xfId="0" applyNumberFormat="1" applyFont="1" applyBorder="1" applyAlignment="1">
      <alignment vertical="center"/>
    </xf>
    <xf numFmtId="0" fontId="12" fillId="0" borderId="9" xfId="0" quotePrefix="1" applyFont="1" applyBorder="1" applyAlignment="1">
      <alignment horizontal="justify" vertical="center" wrapText="1"/>
    </xf>
    <xf numFmtId="3" fontId="18" fillId="3" borderId="0" xfId="0" applyNumberFormat="1" applyFont="1" applyFill="1" applyBorder="1" applyAlignment="1">
      <alignment horizontal="center" vertical="center" wrapText="1"/>
    </xf>
    <xf numFmtId="0" fontId="16" fillId="0" borderId="0" xfId="0" applyFont="1" applyFill="1" applyBorder="1" applyAlignment="1">
      <alignment horizontal="left" vertical="center"/>
    </xf>
    <xf numFmtId="0" fontId="12" fillId="0" borderId="0" xfId="0" applyFont="1" applyFill="1" applyBorder="1" applyAlignment="1">
      <alignment vertical="center"/>
    </xf>
    <xf numFmtId="3" fontId="18" fillId="0" borderId="0" xfId="0" applyNumberFormat="1" applyFont="1" applyFill="1" applyBorder="1" applyAlignment="1">
      <alignment horizontal="center" vertical="center" wrapText="1"/>
    </xf>
    <xf numFmtId="3" fontId="12" fillId="0" borderId="0" xfId="0" applyNumberFormat="1" applyFont="1" applyFill="1" applyBorder="1" applyAlignment="1">
      <alignment vertical="center"/>
    </xf>
    <xf numFmtId="49" fontId="12" fillId="0" borderId="9" xfId="0" quotePrefix="1" applyNumberFormat="1" applyFont="1" applyFill="1" applyBorder="1" applyAlignment="1">
      <alignment horizontal="left" vertical="center"/>
    </xf>
    <xf numFmtId="0" fontId="12" fillId="0" borderId="9" xfId="0" quotePrefix="1" applyFont="1" applyFill="1" applyBorder="1" applyAlignment="1">
      <alignment horizontal="justify" vertical="center" wrapText="1"/>
    </xf>
    <xf numFmtId="0" fontId="12" fillId="0" borderId="9" xfId="0" quotePrefix="1" applyFont="1" applyFill="1" applyBorder="1" applyAlignment="1">
      <alignment horizontal="center" vertical="center" wrapText="1"/>
    </xf>
    <xf numFmtId="49" fontId="12" fillId="7" borderId="9" xfId="0" applyNumberFormat="1" applyFont="1" applyFill="1" applyBorder="1" applyAlignment="1">
      <alignment horizontal="left" vertical="center"/>
    </xf>
    <xf numFmtId="0" fontId="18" fillId="0" borderId="9" xfId="0" applyFont="1" applyFill="1" applyBorder="1" applyAlignment="1">
      <alignment vertical="center" wrapText="1"/>
    </xf>
    <xf numFmtId="171" fontId="12" fillId="4" borderId="9" xfId="0" applyNumberFormat="1" applyFont="1" applyFill="1" applyBorder="1" applyAlignment="1">
      <alignment horizontal="center" vertical="center" wrapText="1"/>
    </xf>
    <xf numFmtId="3" fontId="18" fillId="3" borderId="9" xfId="0" applyNumberFormat="1" applyFont="1" applyFill="1" applyBorder="1" applyAlignment="1">
      <alignment horizontal="center" vertical="center" wrapText="1"/>
    </xf>
    <xf numFmtId="0" fontId="19" fillId="9" borderId="9" xfId="0" applyFont="1" applyFill="1" applyBorder="1" applyAlignment="1">
      <alignment vertical="center" wrapText="1"/>
    </xf>
    <xf numFmtId="0" fontId="18" fillId="3" borderId="9" xfId="0" applyFont="1" applyFill="1" applyBorder="1" applyAlignment="1">
      <alignment vertical="center" wrapText="1"/>
    </xf>
    <xf numFmtId="177" fontId="20" fillId="0" borderId="0" xfId="0" applyNumberFormat="1" applyFont="1" applyFill="1" applyAlignment="1" applyProtection="1">
      <alignment horizontal="center"/>
    </xf>
    <xf numFmtId="4" fontId="12" fillId="0" borderId="0" xfId="0" applyNumberFormat="1" applyFont="1" applyAlignment="1">
      <alignment horizontal="center"/>
    </xf>
    <xf numFmtId="1" fontId="12" fillId="8" borderId="9" xfId="0" applyNumberFormat="1" applyFont="1" applyFill="1" applyBorder="1" applyAlignment="1">
      <alignment horizontal="center" vertical="center"/>
    </xf>
    <xf numFmtId="1" fontId="12" fillId="3" borderId="9" xfId="0" applyNumberFormat="1" applyFont="1" applyFill="1" applyBorder="1" applyAlignment="1">
      <alignment horizontal="center" vertical="center"/>
    </xf>
    <xf numFmtId="0" fontId="12" fillId="3" borderId="0" xfId="0" applyFont="1" applyFill="1" applyAlignment="1">
      <alignment vertical="center"/>
    </xf>
    <xf numFmtId="169" fontId="10" fillId="10" borderId="9" xfId="0" applyNumberFormat="1" applyFont="1" applyFill="1" applyBorder="1" applyAlignment="1">
      <alignment horizontal="center" vertical="center" wrapText="1"/>
    </xf>
    <xf numFmtId="0" fontId="12" fillId="0" borderId="9" xfId="0" applyFont="1" applyBorder="1" applyAlignment="1">
      <alignment vertical="center" wrapText="1"/>
    </xf>
    <xf numFmtId="173" fontId="12" fillId="11" borderId="9" xfId="0" applyNumberFormat="1" applyFont="1" applyFill="1" applyBorder="1" applyAlignment="1">
      <alignment vertical="center"/>
    </xf>
    <xf numFmtId="3" fontId="18" fillId="0" borderId="9" xfId="0" applyNumberFormat="1" applyFont="1" applyBorder="1" applyAlignment="1">
      <alignment horizontal="center" vertical="center" wrapText="1"/>
    </xf>
    <xf numFmtId="0" fontId="18" fillId="0" borderId="9" xfId="0" applyFont="1" applyFill="1" applyBorder="1" applyAlignment="1">
      <alignment horizontal="left" vertical="center" wrapText="1"/>
    </xf>
    <xf numFmtId="0" fontId="18" fillId="0" borderId="9" xfId="0" applyFont="1" applyBorder="1" applyAlignment="1">
      <alignment vertical="center" wrapText="1"/>
    </xf>
    <xf numFmtId="0" fontId="12" fillId="12" borderId="0" xfId="0" applyFont="1" applyFill="1" applyAlignment="1">
      <alignment vertical="center"/>
    </xf>
    <xf numFmtId="1" fontId="12" fillId="0" borderId="9" xfId="0" applyNumberFormat="1" applyFont="1" applyFill="1" applyBorder="1" applyAlignment="1">
      <alignment horizontal="left" vertical="center"/>
    </xf>
    <xf numFmtId="0" fontId="12" fillId="3" borderId="0" xfId="0" applyFont="1" applyFill="1" applyBorder="1" applyAlignment="1">
      <alignment vertical="center"/>
    </xf>
    <xf numFmtId="172" fontId="12" fillId="0" borderId="0" xfId="0" applyNumberFormat="1" applyFont="1" applyAlignment="1">
      <alignment vertical="center"/>
    </xf>
    <xf numFmtId="164" fontId="12" fillId="0" borderId="0" xfId="0" applyNumberFormat="1" applyFont="1" applyBorder="1" applyAlignment="1">
      <alignment vertical="center"/>
    </xf>
    <xf numFmtId="0" fontId="12" fillId="3" borderId="9" xfId="0" applyFont="1" applyFill="1" applyBorder="1" applyAlignment="1">
      <alignment horizontal="center" vertical="center"/>
    </xf>
    <xf numFmtId="0" fontId="12" fillId="3" borderId="9" xfId="0" applyFont="1" applyFill="1" applyBorder="1" applyAlignment="1">
      <alignment horizontal="left" vertical="center"/>
    </xf>
    <xf numFmtId="3" fontId="12" fillId="3" borderId="9" xfId="0" applyNumberFormat="1" applyFont="1" applyFill="1" applyBorder="1" applyAlignment="1">
      <alignment horizontal="center" vertical="center"/>
    </xf>
    <xf numFmtId="0" fontId="12" fillId="3" borderId="9" xfId="0" applyFont="1" applyFill="1" applyBorder="1" applyAlignment="1">
      <alignment vertical="center"/>
    </xf>
    <xf numFmtId="49" fontId="12" fillId="3" borderId="9" xfId="0" quotePrefix="1" applyNumberFormat="1" applyFont="1" applyFill="1" applyBorder="1" applyAlignment="1">
      <alignment horizontal="left" vertical="center"/>
    </xf>
    <xf numFmtId="49" fontId="12" fillId="3" borderId="9" xfId="0" applyNumberFormat="1" applyFont="1" applyFill="1" applyBorder="1" applyAlignment="1">
      <alignment horizontal="center" vertical="center"/>
    </xf>
    <xf numFmtId="49" fontId="12" fillId="3" borderId="9" xfId="0" applyNumberFormat="1" applyFont="1" applyFill="1" applyBorder="1" applyAlignment="1">
      <alignment horizontal="left" vertical="center"/>
    </xf>
    <xf numFmtId="0" fontId="12" fillId="3" borderId="9" xfId="0" applyFont="1" applyFill="1" applyBorder="1" applyAlignment="1">
      <alignment horizontal="left" vertical="center" wrapText="1"/>
    </xf>
    <xf numFmtId="0" fontId="12" fillId="3" borderId="9" xfId="0" applyFont="1" applyFill="1" applyBorder="1" applyAlignment="1">
      <alignment horizontal="justify" vertical="center" wrapText="1"/>
    </xf>
    <xf numFmtId="0" fontId="12" fillId="3" borderId="9" xfId="0" applyFont="1" applyFill="1" applyBorder="1" applyAlignment="1">
      <alignment horizontal="center" vertical="center" wrapText="1"/>
    </xf>
    <xf numFmtId="170" fontId="12" fillId="3" borderId="9" xfId="0" applyNumberFormat="1" applyFont="1" applyFill="1" applyBorder="1" applyAlignment="1">
      <alignment horizontal="center" vertical="center"/>
    </xf>
    <xf numFmtId="171" fontId="12" fillId="3" borderId="9" xfId="0" applyNumberFormat="1" applyFont="1" applyFill="1" applyBorder="1" applyAlignment="1">
      <alignment horizontal="center" vertical="center"/>
    </xf>
    <xf numFmtId="169" fontId="12" fillId="7" borderId="9" xfId="0" applyNumberFormat="1" applyFont="1" applyFill="1" applyBorder="1" applyAlignment="1">
      <alignment horizontal="left" vertical="center"/>
    </xf>
    <xf numFmtId="0" fontId="12" fillId="0" borderId="9" xfId="0" quotePrefix="1" applyNumberFormat="1" applyFont="1" applyBorder="1" applyAlignment="1">
      <alignment horizontal="center" vertical="center" wrapText="1"/>
    </xf>
    <xf numFmtId="49" fontId="12" fillId="7" borderId="9" xfId="0" quotePrefix="1" applyNumberFormat="1" applyFont="1" applyFill="1" applyBorder="1" applyAlignment="1">
      <alignment horizontal="left" vertical="center"/>
    </xf>
    <xf numFmtId="3" fontId="12" fillId="0" borderId="0" xfId="0" applyNumberFormat="1" applyFont="1" applyFill="1" applyBorder="1" applyAlignment="1">
      <alignment horizontal="center" vertical="center"/>
    </xf>
    <xf numFmtId="177" fontId="20" fillId="0" borderId="0" xfId="0" applyNumberFormat="1" applyFont="1" applyFill="1" applyBorder="1" applyAlignment="1" applyProtection="1">
      <alignment horizontal="center"/>
    </xf>
    <xf numFmtId="4" fontId="12" fillId="0" borderId="0" xfId="0" applyNumberFormat="1" applyFont="1" applyBorder="1" applyAlignment="1">
      <alignment horizontal="center"/>
    </xf>
    <xf numFmtId="1" fontId="12" fillId="0" borderId="9" xfId="0" applyNumberFormat="1" applyFont="1" applyBorder="1" applyAlignment="1">
      <alignment horizontal="left" vertical="center"/>
    </xf>
    <xf numFmtId="171" fontId="8" fillId="0" borderId="9" xfId="0" applyNumberFormat="1" applyFont="1" applyBorder="1" applyAlignment="1">
      <alignment horizontal="center" vertical="center"/>
    </xf>
    <xf numFmtId="1" fontId="12" fillId="8" borderId="9" xfId="0" quotePrefix="1" applyNumberFormat="1" applyFont="1" applyFill="1" applyBorder="1" applyAlignment="1">
      <alignment horizontal="center" vertical="center"/>
    </xf>
    <xf numFmtId="0" fontId="12" fillId="8" borderId="9" xfId="0" applyFont="1" applyFill="1" applyBorder="1" applyAlignment="1">
      <alignment horizontal="left" vertical="center" wrapText="1"/>
    </xf>
    <xf numFmtId="176" fontId="18" fillId="0" borderId="9" xfId="0" applyNumberFormat="1" applyFont="1" applyFill="1" applyBorder="1" applyAlignment="1">
      <alignment horizontal="center" vertical="center" wrapText="1"/>
    </xf>
    <xf numFmtId="3" fontId="12" fillId="0" borderId="0" xfId="0" applyNumberFormat="1" applyFont="1" applyBorder="1" applyAlignment="1">
      <alignment horizontal="center" vertical="center" wrapText="1"/>
    </xf>
    <xf numFmtId="1" fontId="12" fillId="0" borderId="9" xfId="0" quotePrefix="1" applyNumberFormat="1" applyFont="1" applyBorder="1" applyAlignment="1">
      <alignment horizontal="center" vertical="center" wrapText="1"/>
    </xf>
    <xf numFmtId="0" fontId="12" fillId="13" borderId="0" xfId="0" applyFont="1" applyFill="1" applyAlignment="1">
      <alignment vertical="center"/>
    </xf>
    <xf numFmtId="169" fontId="12" fillId="8" borderId="9" xfId="0" applyNumberFormat="1" applyFont="1" applyFill="1" applyBorder="1" applyAlignment="1">
      <alignment horizontal="center" vertical="center"/>
    </xf>
    <xf numFmtId="173" fontId="12" fillId="0" borderId="0" xfId="0" applyNumberFormat="1" applyFont="1" applyAlignment="1">
      <alignment vertical="center"/>
    </xf>
    <xf numFmtId="1" fontId="12" fillId="14" borderId="9" xfId="0" applyNumberFormat="1" applyFont="1" applyFill="1" applyBorder="1" applyAlignment="1">
      <alignment horizontal="center" vertical="center"/>
    </xf>
    <xf numFmtId="49" fontId="12" fillId="0" borderId="9" xfId="0" quotePrefix="1" applyNumberFormat="1" applyFont="1" applyFill="1" applyBorder="1" applyAlignment="1">
      <alignment horizontal="center" vertical="center"/>
    </xf>
    <xf numFmtId="49" fontId="14" fillId="0" borderId="9" xfId="6" applyNumberFormat="1" applyFont="1" applyFill="1" applyBorder="1" applyAlignment="1" applyProtection="1">
      <alignment vertical="center"/>
    </xf>
    <xf numFmtId="0" fontId="18" fillId="0" borderId="9" xfId="0" quotePrefix="1" applyFont="1" applyBorder="1" applyAlignment="1">
      <alignment horizontal="left" vertical="center" wrapText="1"/>
    </xf>
    <xf numFmtId="0" fontId="18" fillId="3" borderId="9" xfId="0" applyFont="1" applyFill="1" applyBorder="1" applyAlignment="1">
      <alignment horizontal="left" vertical="center" wrapText="1"/>
    </xf>
    <xf numFmtId="176" fontId="18" fillId="3" borderId="9" xfId="0" applyNumberFormat="1" applyFont="1" applyFill="1" applyBorder="1" applyAlignment="1">
      <alignment horizontal="center" vertical="center" wrapText="1"/>
    </xf>
    <xf numFmtId="169" fontId="12" fillId="3" borderId="9" xfId="0" applyNumberFormat="1" applyFont="1" applyFill="1" applyBorder="1" applyAlignment="1">
      <alignment horizontal="center" vertical="center" wrapText="1"/>
    </xf>
    <xf numFmtId="1" fontId="12" fillId="3" borderId="9" xfId="0" applyNumberFormat="1" applyFont="1" applyFill="1" applyBorder="1" applyAlignment="1">
      <alignment horizontal="center" vertical="center" wrapText="1"/>
    </xf>
    <xf numFmtId="171" fontId="12" fillId="3" borderId="9" xfId="0" applyNumberFormat="1" applyFont="1" applyFill="1" applyBorder="1" applyAlignment="1">
      <alignment horizontal="center" vertical="center" wrapText="1"/>
    </xf>
    <xf numFmtId="0" fontId="12" fillId="0" borderId="12" xfId="0" applyFont="1" applyBorder="1" applyAlignment="1">
      <alignment vertical="center"/>
    </xf>
    <xf numFmtId="0" fontId="12" fillId="0" borderId="10" xfId="0" applyFont="1" applyBorder="1" applyAlignment="1">
      <alignment vertical="center"/>
    </xf>
    <xf numFmtId="0" fontId="12" fillId="3" borderId="9" xfId="0" quotePrefix="1" applyFont="1" applyFill="1" applyBorder="1" applyAlignment="1">
      <alignment horizontal="center" vertical="center" wrapText="1"/>
    </xf>
    <xf numFmtId="178" fontId="12" fillId="0" borderId="0" xfId="0" applyNumberFormat="1" applyFont="1" applyAlignment="1">
      <alignment vertical="center"/>
    </xf>
    <xf numFmtId="3" fontId="12" fillId="3" borderId="0" xfId="0" applyNumberFormat="1" applyFont="1" applyFill="1" applyBorder="1" applyAlignment="1">
      <alignment horizontal="center" vertical="center"/>
    </xf>
    <xf numFmtId="0" fontId="12" fillId="4" borderId="9" xfId="0" applyFont="1" applyFill="1" applyBorder="1" applyAlignment="1">
      <alignment horizontal="center" vertical="center" wrapText="1"/>
    </xf>
    <xf numFmtId="1" fontId="12" fillId="7" borderId="9" xfId="0" applyNumberFormat="1" applyFont="1" applyFill="1" applyBorder="1" applyAlignment="1">
      <alignment horizontal="left" vertical="center"/>
    </xf>
    <xf numFmtId="0" fontId="18" fillId="3" borderId="9" xfId="0" quotePrefix="1" applyFont="1" applyFill="1" applyBorder="1" applyAlignment="1">
      <alignment horizontal="center" vertical="center" wrapText="1"/>
    </xf>
    <xf numFmtId="173" fontId="12" fillId="0" borderId="0" xfId="0" applyNumberFormat="1" applyFont="1" applyBorder="1" applyAlignment="1">
      <alignment vertical="center"/>
    </xf>
    <xf numFmtId="0" fontId="16" fillId="3" borderId="0" xfId="0" applyFont="1" applyFill="1" applyBorder="1" applyAlignment="1">
      <alignment horizontal="left" vertical="center"/>
    </xf>
    <xf numFmtId="3" fontId="12" fillId="3" borderId="0" xfId="0" applyNumberFormat="1" applyFont="1" applyFill="1" applyBorder="1" applyAlignment="1">
      <alignment vertical="center"/>
    </xf>
    <xf numFmtId="0" fontId="12" fillId="0" borderId="9" xfId="0" quotePrefix="1" applyFont="1" applyBorder="1" applyAlignment="1">
      <alignment horizontal="left" vertical="center" wrapText="1"/>
    </xf>
    <xf numFmtId="0" fontId="18" fillId="0" borderId="9" xfId="0" applyNumberFormat="1" applyFont="1" applyBorder="1" applyAlignment="1">
      <alignment horizontal="center" vertical="center" wrapText="1"/>
    </xf>
    <xf numFmtId="169" fontId="10" fillId="0" borderId="9" xfId="0" applyNumberFormat="1" applyFont="1" applyBorder="1" applyAlignment="1">
      <alignment horizontal="center" vertical="center"/>
    </xf>
    <xf numFmtId="0" fontId="14" fillId="0" borderId="11" xfId="6" applyFont="1" applyBorder="1" applyAlignment="1" applyProtection="1">
      <alignment vertical="center"/>
    </xf>
    <xf numFmtId="4" fontId="12" fillId="0" borderId="0" xfId="0" applyNumberFormat="1" applyFont="1" applyFill="1" applyBorder="1" applyAlignment="1">
      <alignment horizontal="center"/>
    </xf>
    <xf numFmtId="4" fontId="23" fillId="3" borderId="9" xfId="0" applyNumberFormat="1" applyFont="1" applyFill="1" applyBorder="1" applyAlignment="1">
      <alignment horizontal="center" vertical="center" wrapText="1"/>
    </xf>
    <xf numFmtId="49" fontId="8" fillId="0" borderId="9" xfId="0" applyNumberFormat="1" applyFont="1" applyBorder="1" applyAlignment="1">
      <alignment horizontal="center" vertical="center"/>
    </xf>
    <xf numFmtId="4" fontId="12" fillId="0" borderId="9" xfId="0" applyNumberFormat="1" applyFont="1" applyBorder="1" applyAlignment="1">
      <alignment horizontal="center" vertical="center"/>
    </xf>
    <xf numFmtId="3" fontId="12" fillId="3" borderId="9" xfId="0" applyNumberFormat="1" applyFont="1" applyFill="1" applyBorder="1" applyAlignment="1">
      <alignment horizontal="center" vertical="center" wrapText="1"/>
    </xf>
    <xf numFmtId="0" fontId="18" fillId="9" borderId="9" xfId="0" applyFont="1" applyFill="1" applyBorder="1" applyAlignment="1">
      <alignment vertical="center" wrapText="1"/>
    </xf>
    <xf numFmtId="0" fontId="12" fillId="3" borderId="9" xfId="0" applyNumberFormat="1" applyFont="1" applyFill="1" applyBorder="1" applyAlignment="1">
      <alignment horizontal="center" vertical="center" wrapText="1"/>
    </xf>
    <xf numFmtId="0" fontId="12" fillId="8" borderId="9" xfId="0" applyFont="1" applyFill="1" applyBorder="1" applyAlignment="1">
      <alignment horizontal="center" vertical="center"/>
    </xf>
    <xf numFmtId="0" fontId="12" fillId="8" borderId="9" xfId="0" applyFont="1" applyFill="1" applyBorder="1" applyAlignment="1">
      <alignment horizontal="left" vertical="center"/>
    </xf>
    <xf numFmtId="3" fontId="12" fillId="8" borderId="9" xfId="0" applyNumberFormat="1" applyFont="1" applyFill="1" applyBorder="1" applyAlignment="1">
      <alignment horizontal="center" vertical="center"/>
    </xf>
    <xf numFmtId="0" fontId="12" fillId="8" borderId="9" xfId="0" applyFont="1" applyFill="1" applyBorder="1" applyAlignment="1">
      <alignment vertical="center"/>
    </xf>
    <xf numFmtId="0" fontId="12" fillId="8" borderId="9" xfId="0" applyFont="1" applyFill="1" applyBorder="1" applyAlignment="1">
      <alignment horizontal="center" vertical="center" wrapText="1"/>
    </xf>
    <xf numFmtId="49" fontId="12" fillId="8" borderId="9" xfId="0" applyNumberFormat="1" applyFont="1" applyFill="1" applyBorder="1" applyAlignment="1">
      <alignment horizontal="left" vertical="center"/>
    </xf>
    <xf numFmtId="49" fontId="12" fillId="8" borderId="9" xfId="0" applyNumberFormat="1" applyFont="1" applyFill="1" applyBorder="1" applyAlignment="1">
      <alignment horizontal="center" vertical="center"/>
    </xf>
    <xf numFmtId="49" fontId="12" fillId="8" borderId="9" xfId="0" quotePrefix="1" applyNumberFormat="1" applyFont="1" applyFill="1" applyBorder="1" applyAlignment="1">
      <alignment horizontal="left" vertical="center"/>
    </xf>
    <xf numFmtId="0" fontId="12" fillId="8" borderId="9" xfId="0" applyFont="1" applyFill="1" applyBorder="1" applyAlignment="1">
      <alignment horizontal="justify" vertical="center" wrapText="1"/>
    </xf>
    <xf numFmtId="170" fontId="12" fillId="8" borderId="9" xfId="0" applyNumberFormat="1" applyFont="1" applyFill="1" applyBorder="1" applyAlignment="1">
      <alignment horizontal="center" vertical="center"/>
    </xf>
    <xf numFmtId="171" fontId="12" fillId="8" borderId="9" xfId="0" applyNumberFormat="1" applyFont="1" applyFill="1" applyBorder="1" applyAlignment="1">
      <alignment horizontal="center" vertical="center"/>
    </xf>
    <xf numFmtId="4" fontId="12" fillId="8" borderId="9" xfId="0" applyNumberFormat="1" applyFont="1" applyFill="1" applyBorder="1" applyAlignment="1">
      <alignment horizontal="center" vertical="center"/>
    </xf>
    <xf numFmtId="168" fontId="12" fillId="8" borderId="9" xfId="0" applyNumberFormat="1" applyFont="1" applyFill="1" applyBorder="1" applyAlignment="1">
      <alignment horizontal="center" vertical="center"/>
    </xf>
    <xf numFmtId="172" fontId="12" fillId="8" borderId="9" xfId="0" applyNumberFormat="1" applyFont="1" applyFill="1" applyBorder="1" applyAlignment="1">
      <alignment vertical="center"/>
    </xf>
    <xf numFmtId="173" fontId="12" fillId="8" borderId="9" xfId="0" applyNumberFormat="1" applyFont="1" applyFill="1" applyBorder="1" applyAlignment="1">
      <alignment vertical="center"/>
    </xf>
    <xf numFmtId="3" fontId="24" fillId="0" borderId="0" xfId="0" applyNumberFormat="1" applyFont="1" applyBorder="1" applyAlignment="1">
      <alignment horizontal="center" vertical="center"/>
    </xf>
    <xf numFmtId="178" fontId="12" fillId="0" borderId="0" xfId="0" applyNumberFormat="1" applyFont="1" applyBorder="1" applyAlignment="1">
      <alignment vertical="center"/>
    </xf>
    <xf numFmtId="0" fontId="12" fillId="0" borderId="0" xfId="0" applyFont="1" applyAlignment="1">
      <alignment horizontal="center" vertical="center"/>
    </xf>
    <xf numFmtId="1" fontId="12" fillId="0" borderId="0" xfId="0" applyNumberFormat="1" applyFont="1" applyAlignment="1">
      <alignment vertical="center"/>
    </xf>
    <xf numFmtId="0" fontId="12" fillId="0" borderId="0" xfId="0" applyFont="1" applyAlignment="1">
      <alignment horizontal="left" vertical="center"/>
    </xf>
    <xf numFmtId="0" fontId="12" fillId="7" borderId="0" xfId="0" applyFont="1" applyFill="1" applyAlignment="1">
      <alignment horizontal="left" vertical="center"/>
    </xf>
    <xf numFmtId="0" fontId="12" fillId="0" borderId="0" xfId="0" applyFont="1" applyAlignment="1">
      <alignment horizontal="justify" vertical="center"/>
    </xf>
    <xf numFmtId="168" fontId="12" fillId="0" borderId="0" xfId="0" applyNumberFormat="1" applyFont="1" applyAlignment="1">
      <alignment vertical="center"/>
    </xf>
    <xf numFmtId="4" fontId="12" fillId="0" borderId="0" xfId="0" applyNumberFormat="1" applyFont="1" applyFill="1" applyAlignment="1">
      <alignment vertical="center"/>
    </xf>
    <xf numFmtId="4" fontId="12" fillId="3" borderId="0" xfId="0" applyNumberFormat="1" applyFont="1" applyFill="1" applyAlignment="1">
      <alignment vertical="center"/>
    </xf>
    <xf numFmtId="168" fontId="12" fillId="0" borderId="0" xfId="0" applyNumberFormat="1" applyFont="1" applyAlignment="1">
      <alignment horizontal="center" vertical="center"/>
    </xf>
    <xf numFmtId="168" fontId="12" fillId="3" borderId="0" xfId="0" applyNumberFormat="1" applyFont="1" applyFill="1" applyAlignment="1">
      <alignment vertical="center"/>
    </xf>
    <xf numFmtId="169" fontId="12" fillId="0" borderId="0" xfId="0" applyNumberFormat="1" applyFont="1" applyAlignment="1">
      <alignment vertical="center"/>
    </xf>
    <xf numFmtId="0" fontId="0" fillId="0" borderId="14" xfId="0" applyFont="1" applyBorder="1" applyAlignment="1">
      <alignment horizontal="left" wrapText="1"/>
    </xf>
    <xf numFmtId="0" fontId="0" fillId="0" borderId="14" xfId="0" applyNumberFormat="1" applyFont="1" applyBorder="1"/>
    <xf numFmtId="19" fontId="0" fillId="0" borderId="0" xfId="0" applyNumberFormat="1" applyAlignment="1">
      <alignment horizontal="left" wrapText="1"/>
    </xf>
    <xf numFmtId="19" fontId="0" fillId="0" borderId="15" xfId="0" applyNumberFormat="1" applyFont="1" applyBorder="1" applyAlignment="1">
      <alignment horizontal="left" wrapText="1"/>
    </xf>
    <xf numFmtId="0" fontId="0" fillId="0" borderId="13" xfId="0" applyBorder="1" applyAlignment="1">
      <alignment wrapText="1"/>
    </xf>
    <xf numFmtId="0" fontId="0" fillId="0" borderId="13" xfId="0" applyBorder="1"/>
    <xf numFmtId="19" fontId="0" fillId="0" borderId="13" xfId="0" applyNumberFormat="1" applyFont="1" applyBorder="1" applyAlignment="1">
      <alignment horizontal="left" wrapText="1"/>
    </xf>
    <xf numFmtId="16" fontId="0" fillId="0" borderId="0" xfId="0" applyNumberFormat="1" applyAlignment="1">
      <alignment wrapText="1"/>
    </xf>
    <xf numFmtId="0" fontId="31" fillId="0" borderId="5" xfId="0" applyFont="1" applyBorder="1" applyAlignment="1">
      <alignment horizontal="center" vertical="center"/>
    </xf>
    <xf numFmtId="0" fontId="31" fillId="0" borderId="3" xfId="0" applyFont="1" applyBorder="1" applyAlignment="1">
      <alignment horizontal="center" vertical="center" wrapText="1"/>
    </xf>
    <xf numFmtId="0" fontId="31" fillId="0" borderId="8" xfId="0" applyFont="1" applyFill="1" applyBorder="1" applyAlignment="1">
      <alignment vertical="center" wrapText="1"/>
    </xf>
    <xf numFmtId="0" fontId="31" fillId="0" borderId="0" xfId="0" applyFont="1" applyAlignment="1">
      <alignment horizontal="center" vertical="center"/>
    </xf>
    <xf numFmtId="0" fontId="31" fillId="0" borderId="13" xfId="0" applyFont="1" applyFill="1" applyBorder="1" applyAlignment="1">
      <alignment vertical="center" wrapText="1"/>
    </xf>
    <xf numFmtId="0" fontId="31" fillId="0" borderId="13" xfId="0" applyFont="1" applyFill="1" applyBorder="1" applyAlignment="1">
      <alignment horizontal="left" vertical="center" wrapText="1"/>
    </xf>
    <xf numFmtId="0" fontId="31" fillId="0" borderId="7" xfId="0" applyFont="1" applyBorder="1" applyAlignment="1">
      <alignment horizontal="center" vertical="center"/>
    </xf>
    <xf numFmtId="0" fontId="31" fillId="0" borderId="0" xfId="0" applyFont="1"/>
    <xf numFmtId="0" fontId="32" fillId="5" borderId="13" xfId="0" applyFont="1" applyFill="1" applyBorder="1" applyAlignment="1">
      <alignment horizontal="center" vertical="center" wrapText="1"/>
    </xf>
    <xf numFmtId="0" fontId="33" fillId="0" borderId="0" xfId="0" applyFont="1" applyFill="1" applyBorder="1"/>
    <xf numFmtId="0" fontId="35" fillId="0" borderId="13" xfId="0" applyFont="1" applyFill="1" applyBorder="1" applyAlignment="1" applyProtection="1">
      <alignment horizontal="center" vertical="center" wrapText="1"/>
    </xf>
    <xf numFmtId="0" fontId="33" fillId="0" borderId="13" xfId="0" applyFont="1" applyFill="1" applyBorder="1" applyAlignment="1" applyProtection="1">
      <alignment horizontal="center" vertical="center" wrapText="1"/>
    </xf>
    <xf numFmtId="0" fontId="33" fillId="0" borderId="0" xfId="0" applyFont="1" applyFill="1" applyBorder="1" applyAlignment="1">
      <alignment wrapText="1"/>
    </xf>
    <xf numFmtId="0" fontId="36" fillId="0" borderId="3" xfId="0" applyFont="1" applyFill="1" applyBorder="1" applyAlignment="1" applyProtection="1">
      <alignment horizontal="justify" vertical="center" wrapText="1"/>
    </xf>
    <xf numFmtId="0" fontId="33" fillId="0" borderId="13" xfId="0" applyFont="1" applyFill="1" applyBorder="1" applyAlignment="1" applyProtection="1">
      <alignment horizontal="justify" vertical="center" wrapText="1"/>
    </xf>
    <xf numFmtId="0" fontId="36" fillId="0" borderId="13" xfId="0" applyFont="1" applyFill="1" applyBorder="1" applyAlignment="1" applyProtection="1">
      <alignment horizontal="justify" vertical="center" wrapText="1"/>
    </xf>
    <xf numFmtId="0" fontId="36" fillId="0" borderId="13" xfId="0" applyFont="1" applyFill="1" applyBorder="1" applyAlignment="1" applyProtection="1">
      <alignment horizontal="center" vertical="center" wrapText="1"/>
    </xf>
    <xf numFmtId="0" fontId="36" fillId="15" borderId="13" xfId="0" applyFont="1" applyFill="1" applyBorder="1" applyAlignment="1" applyProtection="1">
      <alignment horizontal="center" vertical="center" wrapText="1"/>
    </xf>
    <xf numFmtId="0" fontId="36" fillId="15" borderId="3" xfId="0" applyFont="1" applyFill="1" applyBorder="1" applyAlignment="1" applyProtection="1">
      <alignment horizontal="center" vertical="center" wrapText="1"/>
    </xf>
    <xf numFmtId="0" fontId="33" fillId="15" borderId="13" xfId="0" applyFont="1" applyFill="1" applyBorder="1" applyAlignment="1" applyProtection="1">
      <alignment horizontal="center" vertical="center" wrapText="1"/>
    </xf>
    <xf numFmtId="0" fontId="36" fillId="15" borderId="13" xfId="0" applyFont="1" applyFill="1" applyBorder="1" applyAlignment="1" applyProtection="1">
      <alignment horizontal="justify" vertical="center" wrapText="1"/>
    </xf>
    <xf numFmtId="0" fontId="36" fillId="0" borderId="13" xfId="0" applyFont="1" applyFill="1" applyBorder="1" applyAlignment="1" applyProtection="1">
      <alignment vertical="center" wrapText="1"/>
    </xf>
    <xf numFmtId="0" fontId="36" fillId="15" borderId="3" xfId="0" applyFont="1" applyFill="1" applyBorder="1" applyAlignment="1" applyProtection="1">
      <alignment horizontal="left" vertical="center" wrapText="1"/>
    </xf>
    <xf numFmtId="0" fontId="33" fillId="0" borderId="0" xfId="0" applyFont="1" applyFill="1" applyBorder="1" applyAlignment="1">
      <alignment horizontal="center"/>
    </xf>
    <xf numFmtId="176" fontId="34" fillId="0" borderId="0" xfId="0" applyNumberFormat="1" applyFont="1" applyFill="1" applyBorder="1" applyAlignment="1">
      <alignment horizontal="center" vertical="center" wrapText="1"/>
    </xf>
    <xf numFmtId="176" fontId="34" fillId="0" borderId="0" xfId="0" applyNumberFormat="1" applyFont="1" applyFill="1" applyBorder="1" applyAlignment="1">
      <alignment horizontal="center" vertical="top" wrapText="1"/>
    </xf>
    <xf numFmtId="0" fontId="33" fillId="0" borderId="13" xfId="0" applyFont="1" applyFill="1" applyBorder="1" applyAlignment="1">
      <alignment horizontal="center" vertical="center"/>
    </xf>
    <xf numFmtId="0" fontId="33" fillId="0" borderId="0" xfId="0" applyFont="1" applyFill="1" applyBorder="1" applyProtection="1"/>
    <xf numFmtId="176" fontId="35" fillId="17" borderId="13"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pplyProtection="1">
      <alignment horizontal="center" vertical="center" wrapText="1"/>
    </xf>
    <xf numFmtId="0" fontId="33" fillId="0" borderId="0" xfId="0" applyFont="1" applyFill="1" applyBorder="1" applyAlignment="1">
      <alignment horizontal="center" vertical="top"/>
    </xf>
    <xf numFmtId="0" fontId="33" fillId="0" borderId="0" xfId="0" applyFont="1" applyFill="1" applyBorder="1" applyAlignment="1">
      <alignment horizontal="justify" vertical="top" wrapText="1"/>
    </xf>
    <xf numFmtId="0" fontId="33" fillId="0" borderId="0" xfId="0" applyFont="1" applyFill="1" applyBorder="1" applyAlignment="1">
      <alignment vertical="top"/>
    </xf>
    <xf numFmtId="14" fontId="33" fillId="0" borderId="0" xfId="0" applyNumberFormat="1" applyFont="1" applyFill="1" applyBorder="1" applyAlignment="1">
      <alignment horizontal="center"/>
    </xf>
    <xf numFmtId="0" fontId="38" fillId="0" borderId="13" xfId="0" applyFont="1" applyFill="1" applyBorder="1" applyAlignment="1" applyProtection="1">
      <alignment horizontal="center" vertical="center" wrapText="1"/>
      <protection locked="0"/>
    </xf>
    <xf numFmtId="0" fontId="38" fillId="0" borderId="13" xfId="0" applyNumberFormat="1" applyFont="1" applyBorder="1" applyAlignment="1" applyProtection="1">
      <alignment horizontal="center" vertical="center" wrapText="1"/>
      <protection locked="0"/>
    </xf>
    <xf numFmtId="14" fontId="38" fillId="0" borderId="13" xfId="0" applyNumberFormat="1" applyFont="1" applyBorder="1" applyAlignment="1" applyProtection="1">
      <alignment horizontal="center" vertical="center" wrapText="1"/>
      <protection locked="0"/>
    </xf>
    <xf numFmtId="0" fontId="38" fillId="17" borderId="13" xfId="0" applyNumberFormat="1" applyFont="1" applyFill="1" applyBorder="1" applyAlignment="1" applyProtection="1">
      <alignment horizontal="center" vertical="center" wrapText="1"/>
      <protection locked="0"/>
    </xf>
    <xf numFmtId="180" fontId="38" fillId="0" borderId="13" xfId="0" applyNumberFormat="1" applyFont="1" applyFill="1" applyBorder="1" applyAlignment="1" applyProtection="1">
      <alignment horizontal="center" vertical="center" wrapText="1"/>
      <protection locked="0"/>
    </xf>
    <xf numFmtId="0" fontId="38" fillId="0" borderId="13" xfId="0" applyFont="1" applyBorder="1" applyAlignment="1">
      <alignment vertical="center" wrapText="1"/>
    </xf>
    <xf numFmtId="0" fontId="38" fillId="0" borderId="13" xfId="0" applyNumberFormat="1" applyFont="1" applyBorder="1" applyAlignment="1" applyProtection="1">
      <alignment horizontal="left" vertical="center" wrapText="1"/>
      <protection locked="0"/>
    </xf>
    <xf numFmtId="0" fontId="38" fillId="0" borderId="13" xfId="0" applyFont="1" applyFill="1" applyBorder="1" applyAlignment="1">
      <alignment horizontal="center" vertical="center" wrapText="1"/>
    </xf>
    <xf numFmtId="0" fontId="38" fillId="0" borderId="0" xfId="0" applyFont="1" applyFill="1" applyBorder="1" applyAlignment="1">
      <alignment horizontal="center" vertical="center"/>
    </xf>
    <xf numFmtId="0" fontId="38" fillId="0" borderId="0" xfId="0" applyFont="1" applyFill="1" applyBorder="1" applyAlignment="1" applyProtection="1">
      <alignment horizontal="center" vertical="center"/>
    </xf>
    <xf numFmtId="0" fontId="38" fillId="0" borderId="0" xfId="0" applyFont="1" applyAlignment="1">
      <alignment vertical="center" wrapText="1"/>
    </xf>
    <xf numFmtId="0" fontId="38" fillId="0" borderId="0" xfId="0" applyFont="1" applyFill="1" applyBorder="1" applyAlignment="1">
      <alignment horizontal="center" vertical="center" wrapText="1"/>
    </xf>
    <xf numFmtId="0" fontId="38" fillId="0" borderId="13" xfId="0" applyNumberFormat="1" applyFont="1" applyBorder="1" applyAlignment="1" applyProtection="1">
      <alignment horizontal="left" vertical="top" wrapText="1"/>
      <protection locked="0"/>
    </xf>
    <xf numFmtId="0" fontId="29" fillId="0" borderId="13" xfId="0" applyFont="1" applyBorder="1" applyAlignment="1">
      <alignment horizontal="center" vertical="center"/>
    </xf>
    <xf numFmtId="0" fontId="0" fillId="0" borderId="13" xfId="0" applyBorder="1" applyAlignment="1">
      <alignment horizontal="center"/>
    </xf>
    <xf numFmtId="0" fontId="30" fillId="0" borderId="4" xfId="0" applyFont="1" applyBorder="1" applyAlignment="1">
      <alignment horizontal="left" vertical="center" wrapText="1"/>
    </xf>
    <xf numFmtId="0" fontId="30" fillId="0" borderId="16" xfId="0" applyFont="1" applyBorder="1" applyAlignment="1">
      <alignment horizontal="left" vertical="center" wrapText="1"/>
    </xf>
    <xf numFmtId="0" fontId="28" fillId="6" borderId="0" xfId="0" applyFont="1" applyFill="1" applyAlignment="1">
      <alignment horizontal="center" wrapText="1"/>
    </xf>
    <xf numFmtId="0" fontId="33" fillId="0" borderId="13" xfId="0" applyFont="1" applyFill="1" applyBorder="1" applyAlignment="1">
      <alignment horizontal="center"/>
    </xf>
    <xf numFmtId="176" fontId="34" fillId="0" borderId="18" xfId="0" applyNumberFormat="1" applyFont="1" applyFill="1" applyBorder="1" applyAlignment="1">
      <alignment horizontal="center" vertical="center" wrapText="1"/>
    </xf>
    <xf numFmtId="176" fontId="34" fillId="0" borderId="17" xfId="0" applyNumberFormat="1" applyFont="1" applyFill="1" applyBorder="1" applyAlignment="1">
      <alignment horizontal="center" vertical="center" wrapText="1"/>
    </xf>
    <xf numFmtId="176" fontId="34" fillId="0" borderId="7" xfId="0" applyNumberFormat="1" applyFont="1" applyFill="1" applyBorder="1" applyAlignment="1">
      <alignment horizontal="center" vertical="center" wrapText="1"/>
    </xf>
    <xf numFmtId="176" fontId="34" fillId="0" borderId="19" xfId="0" applyNumberFormat="1" applyFont="1" applyFill="1" applyBorder="1" applyAlignment="1">
      <alignment horizontal="center" vertical="center" wrapText="1"/>
    </xf>
    <xf numFmtId="176" fontId="34" fillId="0" borderId="20" xfId="0" applyNumberFormat="1" applyFont="1" applyFill="1" applyBorder="1" applyAlignment="1">
      <alignment horizontal="center" vertical="center" wrapText="1"/>
    </xf>
    <xf numFmtId="176" fontId="34" fillId="0" borderId="6" xfId="0" applyNumberFormat="1" applyFont="1" applyFill="1" applyBorder="1" applyAlignment="1">
      <alignment horizontal="center" vertical="center" wrapText="1"/>
    </xf>
    <xf numFmtId="0" fontId="33" fillId="0" borderId="4" xfId="0" applyFont="1" applyFill="1" applyBorder="1" applyAlignment="1">
      <alignment horizontal="left" vertical="center"/>
    </xf>
    <xf numFmtId="0" fontId="33" fillId="0" borderId="16" xfId="0" applyFont="1" applyFill="1" applyBorder="1" applyAlignment="1">
      <alignment horizontal="left" vertical="center"/>
    </xf>
    <xf numFmtId="0" fontId="33" fillId="0" borderId="5" xfId="0" applyFont="1" applyFill="1" applyBorder="1" applyAlignment="1">
      <alignment horizontal="left" vertical="center"/>
    </xf>
    <xf numFmtId="176" fontId="37" fillId="16" borderId="4" xfId="0" applyNumberFormat="1" applyFont="1" applyFill="1" applyBorder="1" applyAlignment="1">
      <alignment horizontal="center" vertical="center" wrapText="1"/>
    </xf>
    <xf numFmtId="176" fontId="37" fillId="16" borderId="16" xfId="0" applyNumberFormat="1" applyFont="1" applyFill="1" applyBorder="1" applyAlignment="1">
      <alignment horizontal="center" vertical="center" wrapText="1"/>
    </xf>
    <xf numFmtId="176" fontId="37" fillId="16" borderId="5" xfId="0" applyNumberFormat="1" applyFont="1" applyFill="1" applyBorder="1" applyAlignment="1">
      <alignment horizontal="center" vertical="center" wrapText="1"/>
    </xf>
    <xf numFmtId="176" fontId="37" fillId="16" borderId="4" xfId="0" applyNumberFormat="1" applyFont="1" applyFill="1" applyBorder="1" applyAlignment="1">
      <alignment horizontal="center" vertical="center"/>
    </xf>
    <xf numFmtId="176" fontId="37" fillId="16" borderId="16" xfId="0" applyNumberFormat="1" applyFont="1" applyFill="1" applyBorder="1" applyAlignment="1">
      <alignment horizontal="center" vertical="center"/>
    </xf>
    <xf numFmtId="176" fontId="37" fillId="16" borderId="5" xfId="0" applyNumberFormat="1" applyFont="1" applyFill="1" applyBorder="1" applyAlignment="1">
      <alignment horizontal="center" vertical="center"/>
    </xf>
    <xf numFmtId="0" fontId="31" fillId="5" borderId="13" xfId="0" applyFont="1" applyFill="1" applyBorder="1" applyAlignment="1">
      <alignment horizontal="center" vertical="center"/>
    </xf>
    <xf numFmtId="0" fontId="31" fillId="5" borderId="13" xfId="0" applyFont="1" applyFill="1" applyBorder="1" applyAlignment="1">
      <alignment horizontal="center" vertical="center" wrapText="1"/>
    </xf>
    <xf numFmtId="14" fontId="31" fillId="5" borderId="13" xfId="0" applyNumberFormat="1" applyFont="1" applyFill="1" applyBorder="1" applyAlignment="1">
      <alignment horizontal="center" vertical="center" wrapText="1"/>
    </xf>
    <xf numFmtId="1" fontId="31" fillId="5" borderId="13" xfId="0" applyNumberFormat="1" applyFont="1" applyFill="1" applyBorder="1" applyAlignment="1">
      <alignment horizontal="center" vertical="center" wrapText="1"/>
    </xf>
    <xf numFmtId="0" fontId="31" fillId="0" borderId="13" xfId="0" applyFont="1" applyBorder="1" applyAlignment="1">
      <alignment horizontal="center" vertical="center" wrapText="1"/>
    </xf>
    <xf numFmtId="1" fontId="31" fillId="0" borderId="13" xfId="0" applyNumberFormat="1" applyFont="1" applyBorder="1" applyAlignment="1">
      <alignment horizontal="center" vertical="center" wrapText="1"/>
    </xf>
    <xf numFmtId="0" fontId="31" fillId="0" borderId="13" xfId="0" applyFont="1" applyBorder="1" applyAlignment="1">
      <alignment horizontal="center" vertical="center"/>
    </xf>
    <xf numFmtId="14" fontId="31" fillId="0" borderId="13" xfId="0" applyNumberFormat="1" applyFont="1" applyBorder="1" applyAlignment="1">
      <alignment horizontal="center" vertical="center"/>
    </xf>
    <xf numFmtId="0" fontId="0" fillId="0" borderId="21" xfId="0" applyBorder="1" applyAlignment="1">
      <alignment horizontal="center"/>
    </xf>
    <xf numFmtId="0" fontId="0" fillId="0" borderId="8" xfId="0" applyBorder="1" applyAlignment="1">
      <alignment horizontal="center"/>
    </xf>
    <xf numFmtId="0" fontId="29" fillId="0" borderId="8" xfId="0" applyFont="1" applyBorder="1" applyAlignment="1">
      <alignment horizontal="center" vertical="center"/>
    </xf>
    <xf numFmtId="0" fontId="30" fillId="0" borderId="22" xfId="0" applyFont="1" applyBorder="1" applyAlignment="1">
      <alignment horizontal="left" vertical="center" wrapText="1"/>
    </xf>
    <xf numFmtId="0" fontId="30" fillId="0" borderId="23" xfId="0" applyFont="1" applyBorder="1" applyAlignment="1">
      <alignment horizontal="left" vertical="center" wrapText="1"/>
    </xf>
    <xf numFmtId="0" fontId="30" fillId="0" borderId="24" xfId="0" applyFont="1" applyBorder="1" applyAlignment="1">
      <alignment horizontal="left" vertical="center" wrapText="1"/>
    </xf>
    <xf numFmtId="0" fontId="0" fillId="0" borderId="25" xfId="0" applyBorder="1" applyAlignment="1">
      <alignment horizontal="center"/>
    </xf>
    <xf numFmtId="0" fontId="30" fillId="0" borderId="26" xfId="0" applyFont="1" applyBorder="1" applyAlignment="1">
      <alignment horizontal="left" vertical="center" wrapText="1"/>
    </xf>
    <xf numFmtId="0" fontId="6" fillId="0" borderId="27" xfId="4" applyFont="1" applyFill="1" applyBorder="1" applyAlignment="1">
      <alignment horizontal="center" vertical="center" wrapText="1"/>
    </xf>
    <xf numFmtId="0" fontId="0" fillId="0" borderId="0" xfId="0" applyFill="1" applyBorder="1"/>
    <xf numFmtId="0" fontId="0" fillId="0" borderId="28" xfId="0" applyFill="1" applyBorder="1"/>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31" fillId="0" borderId="25" xfId="0" applyFont="1" applyBorder="1" applyAlignment="1">
      <alignment horizontal="center" vertical="center"/>
    </xf>
    <xf numFmtId="0" fontId="7" fillId="0" borderId="13" xfId="0" applyFont="1" applyFill="1" applyBorder="1" applyAlignment="1" applyProtection="1">
      <alignment horizontal="center" vertical="center" wrapText="1"/>
      <protection locked="0"/>
    </xf>
    <xf numFmtId="179" fontId="7" fillId="0" borderId="13" xfId="0" applyNumberFormat="1" applyFont="1" applyFill="1" applyBorder="1" applyAlignment="1" applyProtection="1">
      <alignment horizontal="center" vertical="center" wrapText="1"/>
      <protection locked="0"/>
    </xf>
    <xf numFmtId="3" fontId="7" fillId="0" borderId="13" xfId="0" applyNumberFormat="1" applyFont="1" applyFill="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31" fillId="0" borderId="31" xfId="0" applyFont="1" applyBorder="1" applyAlignment="1">
      <alignment horizontal="center" vertical="center" wrapText="1"/>
    </xf>
    <xf numFmtId="0" fontId="31" fillId="0" borderId="32" xfId="0" applyFont="1" applyBorder="1" applyAlignment="1">
      <alignment horizontal="center" vertical="center"/>
    </xf>
    <xf numFmtId="0" fontId="31" fillId="0" borderId="33" xfId="0" applyFont="1" applyBorder="1" applyAlignment="1">
      <alignment horizontal="center" vertical="center"/>
    </xf>
    <xf numFmtId="0" fontId="31" fillId="0" borderId="34" xfId="0" applyFont="1" applyBorder="1" applyAlignment="1">
      <alignment horizontal="center" vertical="center"/>
    </xf>
    <xf numFmtId="0" fontId="31" fillId="0" borderId="35" xfId="0" applyFont="1" applyBorder="1" applyAlignment="1">
      <alignment horizontal="center" vertical="center"/>
    </xf>
    <xf numFmtId="14" fontId="31" fillId="0" borderId="35" xfId="0" applyNumberFormat="1" applyFont="1" applyBorder="1" applyAlignment="1">
      <alignment horizontal="center" vertical="center"/>
    </xf>
    <xf numFmtId="0" fontId="7" fillId="0" borderId="35" xfId="0" applyFont="1" applyFill="1" applyBorder="1" applyAlignment="1" applyProtection="1">
      <alignment horizontal="center" vertical="center" wrapText="1"/>
      <protection locked="0"/>
    </xf>
    <xf numFmtId="179" fontId="7" fillId="0" borderId="35" xfId="0" applyNumberFormat="1" applyFont="1" applyFill="1" applyBorder="1" applyAlignment="1" applyProtection="1">
      <alignment horizontal="center" vertical="center" wrapText="1"/>
      <protection locked="0"/>
    </xf>
    <xf numFmtId="3" fontId="7" fillId="0" borderId="35" xfId="0" applyNumberFormat="1" applyFont="1" applyFill="1" applyBorder="1" applyAlignment="1" applyProtection="1">
      <alignment horizontal="center" vertical="center" wrapText="1"/>
      <protection locked="0"/>
    </xf>
    <xf numFmtId="0" fontId="31" fillId="5" borderId="35" xfId="0" applyFont="1" applyFill="1" applyBorder="1" applyAlignment="1">
      <alignment horizontal="center" vertical="center"/>
    </xf>
    <xf numFmtId="0" fontId="32" fillId="5" borderId="35" xfId="0" applyFont="1" applyFill="1" applyBorder="1" applyAlignment="1">
      <alignment horizontal="center" vertical="center" wrapText="1"/>
    </xf>
    <xf numFmtId="0" fontId="31" fillId="5" borderId="35" xfId="0" applyFont="1" applyFill="1" applyBorder="1" applyAlignment="1">
      <alignment horizontal="center" vertical="center" wrapText="1"/>
    </xf>
    <xf numFmtId="0" fontId="31" fillId="0" borderId="35" xfId="0" applyFont="1" applyBorder="1" applyAlignment="1">
      <alignment horizontal="center" vertical="center" wrapText="1"/>
    </xf>
    <xf numFmtId="14" fontId="31" fillId="5" borderId="35" xfId="0" applyNumberFormat="1" applyFont="1" applyFill="1" applyBorder="1" applyAlignment="1">
      <alignment horizontal="center" vertical="center" wrapText="1"/>
    </xf>
    <xf numFmtId="1" fontId="31" fillId="5" borderId="35" xfId="0" applyNumberFormat="1" applyFont="1" applyFill="1" applyBorder="1" applyAlignment="1">
      <alignment horizontal="center" vertical="center" wrapText="1"/>
    </xf>
    <xf numFmtId="0" fontId="31" fillId="0" borderId="36" xfId="0" applyFont="1" applyBorder="1" applyAlignment="1">
      <alignment horizontal="center" vertical="center" wrapText="1"/>
    </xf>
    <xf numFmtId="1" fontId="31" fillId="0" borderId="35" xfId="0" applyNumberFormat="1" applyFont="1" applyBorder="1" applyAlignment="1">
      <alignment horizontal="center" vertical="center" wrapText="1"/>
    </xf>
    <xf numFmtId="0" fontId="7" fillId="0" borderId="35" xfId="0" applyFont="1" applyBorder="1" applyAlignment="1" applyProtection="1">
      <alignment horizontal="center" vertical="center" wrapText="1"/>
      <protection locked="0"/>
    </xf>
    <xf numFmtId="0" fontId="31" fillId="0" borderId="37" xfId="0" applyFont="1" applyBorder="1" applyAlignment="1">
      <alignment horizontal="center" vertical="center" wrapText="1"/>
    </xf>
  </cellXfs>
  <cellStyles count="11">
    <cellStyle name="Euro" xfId="8"/>
    <cellStyle name="Hipervínculo 2" xfId="6"/>
    <cellStyle name="Millares 2" xfId="9"/>
    <cellStyle name="Moneda 2" xfId="7"/>
    <cellStyle name="Moneda 2 2" xfId="5"/>
    <cellStyle name="Normal" xfId="0" builtinId="0"/>
    <cellStyle name="Normal 10" xfId="2"/>
    <cellStyle name="Normal 2" xfId="1"/>
    <cellStyle name="Normal 2 2" xfId="10"/>
    <cellStyle name="Normal 2 3" xfId="3"/>
    <cellStyle name="Normal_Indicadores 2011" xfId="4"/>
  </cellStyles>
  <dxfs count="97">
    <dxf>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strike val="0"/>
        <outline val="0"/>
        <shadow val="0"/>
        <u val="none"/>
        <vertAlign val="baseline"/>
        <sz val="10"/>
        <name val="Calibri"/>
        <scheme val="minor"/>
      </font>
      <alignment horizontal="center" vertical="center"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strike val="0"/>
        <outline val="0"/>
        <shadow val="0"/>
        <u val="none"/>
        <vertAlign val="baseline"/>
        <sz val="10"/>
        <name val="Calibri"/>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Calibri"/>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Calibri"/>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Calibri"/>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Calibri"/>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Calibri"/>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Calibri"/>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Calibri"/>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Calibri"/>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Calibri"/>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Calibri"/>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Calibri"/>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Calibri"/>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Calibri"/>
        <scheme val="minor"/>
      </font>
      <numFmt numFmtId="19" formatCode="dd/mm/yyyy"/>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Calibri"/>
        <scheme val="minor"/>
      </font>
      <numFmt numFmtId="0" formatCode="Genera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Calibri"/>
        <scheme val="minor"/>
      </font>
      <numFmt numFmtId="0" formatCode="Genera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Calibri"/>
        <scheme val="minor"/>
      </font>
      <numFmt numFmtId="0" formatCode="Genera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Calibri"/>
        <scheme val="minor"/>
      </font>
      <numFmt numFmtId="0" formatCode="Genera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theme="1"/>
        <name val="Calibri"/>
        <scheme val="minor"/>
      </font>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8"/>
        <color theme="1"/>
        <name val="Calibri"/>
        <scheme val="minor"/>
      </font>
      <numFmt numFmtId="0" formatCode="Genera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Calibri"/>
        <scheme val="minor"/>
      </font>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Calibri"/>
        <scheme val="minor"/>
      </font>
      <numFmt numFmtId="181" formatCode="hh:mm"/>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0"/>
        <color auto="1"/>
        <name val="Calibri"/>
        <scheme val="minor"/>
      </font>
      <numFmt numFmtId="179" formatCode="[$-240A]h:mm:ss\ AM/PM;@"/>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strike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strike val="0"/>
        <outline val="0"/>
        <shadow val="0"/>
        <u val="none"/>
        <vertAlign val="baseline"/>
        <sz val="10"/>
        <name val="Calibri"/>
        <scheme val="minor"/>
      </font>
      <numFmt numFmtId="19" formatCode="dd/mm/yyyy"/>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Calibri"/>
        <scheme val="minor"/>
      </font>
      <alignment horizontal="center" vertical="center" textRotation="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top style="thin">
          <color auto="1"/>
        </top>
      </border>
    </dxf>
    <dxf>
      <border diagonalUp="0" diagonalDown="0">
        <left style="thin">
          <color auto="1"/>
        </left>
        <right style="thin">
          <color auto="1"/>
        </right>
        <top style="thin">
          <color auto="1"/>
        </top>
        <bottom style="thin">
          <color auto="1"/>
        </bottom>
      </border>
    </dxf>
    <dxf>
      <font>
        <strike val="0"/>
        <outline val="0"/>
        <shadow val="0"/>
        <u val="none"/>
        <vertAlign val="baseline"/>
        <sz val="10"/>
        <name val="Calibri"/>
        <scheme val="minor"/>
      </font>
      <alignment horizontal="center" vertical="center" textRotation="0" indent="0" justifyLastLine="0" shrinkToFit="0" readingOrder="0"/>
    </dxf>
    <dxf>
      <border>
        <bottom style="thin">
          <color auto="1"/>
        </bottom>
      </border>
    </dxf>
    <dxf>
      <fill>
        <patternFill>
          <bgColor indexed="42"/>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[SC04-F09 Vr.0.xlsx]INFORME ACCIDENTALIDAD!Tabla dinámica4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'INFORME ACCIDENTALIDAD'!$C$54:$C$55</c:f>
              <c:strCache>
                <c:ptCount val="1"/>
                <c:pt idx="0">
                  <c:v>Febrero</c:v>
                </c:pt>
              </c:strCache>
            </c:strRef>
          </c:tx>
          <c:invertIfNegative val="0"/>
          <c:cat>
            <c:strRef>
              <c:f>'INFORME ACCIDENTALIDAD'!$B$56:$B$60</c:f>
              <c:strCache>
                <c:ptCount val="4"/>
                <c:pt idx="0">
                  <c:v>Dirección de Investigaciones de Protección de Usuarios de Servicios de Comunicaciones</c:v>
                </c:pt>
                <c:pt idx="1">
                  <c:v>#N/A</c:v>
                </c:pt>
                <c:pt idx="2">
                  <c:v>Oficina de Control Interno</c:v>
                </c:pt>
                <c:pt idx="3">
                  <c:v>Dirección de Investigaciones para el Control y Verificación de Reglamentos Técnicos y Metrología Legal</c:v>
                </c:pt>
              </c:strCache>
            </c:strRef>
          </c:cat>
          <c:val>
            <c:numRef>
              <c:f>'INFORME ACCIDENTALIDAD'!$C$56:$C$60</c:f>
              <c:numCache>
                <c:formatCode>General</c:formatCode>
                <c:ptCount val="4"/>
                <c:pt idx="0">
                  <c:v>1</c:v>
                </c:pt>
                <c:pt idx="1">
                  <c:v>1</c:v>
                </c:pt>
                <c:pt idx="2">
                  <c:v>1</c:v>
                </c:pt>
              </c:numCache>
            </c:numRef>
          </c:val>
        </c:ser>
        <c:ser>
          <c:idx val="1"/>
          <c:order val="1"/>
          <c:tx>
            <c:strRef>
              <c:f>'INFORME ACCIDENTALIDAD'!$D$54:$D$55</c:f>
              <c:strCache>
                <c:ptCount val="1"/>
                <c:pt idx="0">
                  <c:v>Abril</c:v>
                </c:pt>
              </c:strCache>
            </c:strRef>
          </c:tx>
          <c:invertIfNegative val="0"/>
          <c:cat>
            <c:strRef>
              <c:f>'INFORME ACCIDENTALIDAD'!$B$56:$B$60</c:f>
              <c:strCache>
                <c:ptCount val="4"/>
                <c:pt idx="0">
                  <c:v>Dirección de Investigaciones de Protección de Usuarios de Servicios de Comunicaciones</c:v>
                </c:pt>
                <c:pt idx="1">
                  <c:v>#N/A</c:v>
                </c:pt>
                <c:pt idx="2">
                  <c:v>Oficina de Control Interno</c:v>
                </c:pt>
                <c:pt idx="3">
                  <c:v>Dirección de Investigaciones para el Control y Verificación de Reglamentos Técnicos y Metrología Legal</c:v>
                </c:pt>
              </c:strCache>
            </c:strRef>
          </c:cat>
          <c:val>
            <c:numRef>
              <c:f>'INFORME ACCIDENTALIDAD'!$D$56:$D$60</c:f>
              <c:numCache>
                <c:formatCode>General</c:formatCode>
                <c:ptCount val="4"/>
                <c:pt idx="1">
                  <c:v>1</c:v>
                </c:pt>
                <c:pt idx="3">
                  <c:v>1</c:v>
                </c:pt>
              </c:numCache>
            </c:numRef>
          </c:val>
        </c:ser>
        <c:ser>
          <c:idx val="2"/>
          <c:order val="2"/>
          <c:tx>
            <c:strRef>
              <c:f>'INFORME ACCIDENTALIDAD'!$E$54:$E$55</c:f>
              <c:strCache>
                <c:ptCount val="1"/>
                <c:pt idx="0">
                  <c:v>Mayo</c:v>
                </c:pt>
              </c:strCache>
            </c:strRef>
          </c:tx>
          <c:invertIfNegative val="0"/>
          <c:cat>
            <c:strRef>
              <c:f>'INFORME ACCIDENTALIDAD'!$B$56:$B$60</c:f>
              <c:strCache>
                <c:ptCount val="4"/>
                <c:pt idx="0">
                  <c:v>Dirección de Investigaciones de Protección de Usuarios de Servicios de Comunicaciones</c:v>
                </c:pt>
                <c:pt idx="1">
                  <c:v>#N/A</c:v>
                </c:pt>
                <c:pt idx="2">
                  <c:v>Oficina de Control Interno</c:v>
                </c:pt>
                <c:pt idx="3">
                  <c:v>Dirección de Investigaciones para el Control y Verificación de Reglamentos Técnicos y Metrología Legal</c:v>
                </c:pt>
              </c:strCache>
            </c:strRef>
          </c:cat>
          <c:val>
            <c:numRef>
              <c:f>'INFORME ACCIDENTALIDAD'!$E$56:$E$60</c:f>
              <c:numCache>
                <c:formatCode>General</c:formatCode>
                <c:ptCount val="4"/>
                <c:pt idx="1">
                  <c:v>1</c:v>
                </c:pt>
              </c:numCache>
            </c:numRef>
          </c:val>
        </c:ser>
        <c:ser>
          <c:idx val="3"/>
          <c:order val="3"/>
          <c:tx>
            <c:strRef>
              <c:f>'INFORME ACCIDENTALIDAD'!$F$54:$F$55</c:f>
              <c:strCache>
                <c:ptCount val="1"/>
                <c:pt idx="0">
                  <c:v>Junio</c:v>
                </c:pt>
              </c:strCache>
            </c:strRef>
          </c:tx>
          <c:invertIfNegative val="0"/>
          <c:cat>
            <c:strRef>
              <c:f>'INFORME ACCIDENTALIDAD'!$B$56:$B$60</c:f>
              <c:strCache>
                <c:ptCount val="4"/>
                <c:pt idx="0">
                  <c:v>Dirección de Investigaciones de Protección de Usuarios de Servicios de Comunicaciones</c:v>
                </c:pt>
                <c:pt idx="1">
                  <c:v>#N/A</c:v>
                </c:pt>
                <c:pt idx="2">
                  <c:v>Oficina de Control Interno</c:v>
                </c:pt>
                <c:pt idx="3">
                  <c:v>Dirección de Investigaciones para el Control y Verificación de Reglamentos Técnicos y Metrología Legal</c:v>
                </c:pt>
              </c:strCache>
            </c:strRef>
          </c:cat>
          <c:val>
            <c:numRef>
              <c:f>'INFORME ACCIDENTALIDAD'!$F$56:$F$60</c:f>
              <c:numCache>
                <c:formatCode>General</c:formatCode>
                <c:ptCount val="4"/>
                <c:pt idx="1">
                  <c:v>1</c:v>
                </c:pt>
              </c:numCache>
            </c:numRef>
          </c:val>
        </c:ser>
        <c:dLbls>
          <c:showLegendKey val="0"/>
          <c:showVal val="0"/>
          <c:showCatName val="0"/>
          <c:showSerName val="0"/>
          <c:showPercent val="0"/>
          <c:showBubbleSize val="0"/>
        </c:dLbls>
        <c:gapWidth val="150"/>
        <c:shape val="cylinder"/>
        <c:axId val="-9767152"/>
        <c:axId val="-9769872"/>
        <c:axId val="0"/>
      </c:bar3DChart>
      <c:catAx>
        <c:axId val="-9767152"/>
        <c:scaling>
          <c:orientation val="minMax"/>
        </c:scaling>
        <c:delete val="0"/>
        <c:axPos val="b"/>
        <c:numFmt formatCode="General" sourceLinked="0"/>
        <c:majorTickMark val="out"/>
        <c:minorTickMark val="none"/>
        <c:tickLblPos val="nextTo"/>
        <c:crossAx val="-9769872"/>
        <c:crosses val="autoZero"/>
        <c:auto val="1"/>
        <c:lblAlgn val="ctr"/>
        <c:lblOffset val="100"/>
        <c:noMultiLvlLbl val="0"/>
      </c:catAx>
      <c:valAx>
        <c:axId val="-9769872"/>
        <c:scaling>
          <c:orientation val="minMax"/>
        </c:scaling>
        <c:delete val="0"/>
        <c:axPos val="l"/>
        <c:majorGridlines/>
        <c:numFmt formatCode="General" sourceLinked="1"/>
        <c:majorTickMark val="out"/>
        <c:minorTickMark val="none"/>
        <c:tickLblPos val="nextTo"/>
        <c:crossAx val="-97671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8"/>
    </mc:Choice>
    <mc:Fallback>
      <c:style val="48"/>
    </mc:Fallback>
  </mc:AlternateContent>
  <c:chart>
    <c:title>
      <c:tx>
        <c:rich>
          <a:bodyPr/>
          <a:lstStyle/>
          <a:p>
            <a:pPr>
              <a:defRPr/>
            </a:pPr>
            <a:r>
              <a:rPr lang="es-CO"/>
              <a:t>PARTE DEL CUERPO AFECTADA</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5.9962799925599851E-2"/>
          <c:y val="0.18290270750376736"/>
          <c:w val="0.91641515283030561"/>
          <c:h val="0.65967446084448567"/>
        </c:manualLayout>
      </c:layout>
      <c:bar3DChart>
        <c:barDir val="col"/>
        <c:grouping val="clustered"/>
        <c:varyColors val="0"/>
        <c:ser>
          <c:idx val="0"/>
          <c:order val="0"/>
          <c:invertIfNegative val="0"/>
          <c:dLbls>
            <c:dLbl>
              <c:idx val="0"/>
              <c:layout>
                <c:manualLayout>
                  <c:x val="1.1416909500485668E-2"/>
                  <c:y val="0.1498413718693328"/>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1915803831607614E-2"/>
                  <c:y val="0.21740853821843698"/>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9444478888957777E-2"/>
                  <c:y val="0.17108636930587764"/>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2222222222222119E-2"/>
                  <c:y val="0.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6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ACCIDENTALIDAD'!$B$219:$B$222</c:f>
              <c:strCache>
                <c:ptCount val="4"/>
                <c:pt idx="0">
                  <c:v>Cabeza</c:v>
                </c:pt>
                <c:pt idx="1">
                  <c:v>Miembros superiores</c:v>
                </c:pt>
                <c:pt idx="2">
                  <c:v>Miembros Inferiores</c:v>
                </c:pt>
                <c:pt idx="3">
                  <c:v>Tronco</c:v>
                </c:pt>
              </c:strCache>
            </c:strRef>
          </c:cat>
          <c:val>
            <c:numRef>
              <c:f>'INFORME ACCIDENTALIDAD'!$C$219:$C$222</c:f>
              <c:numCache>
                <c:formatCode>General</c:formatCode>
                <c:ptCount val="4"/>
                <c:pt idx="0">
                  <c:v>1</c:v>
                </c:pt>
                <c:pt idx="1">
                  <c:v>3</c:v>
                </c:pt>
                <c:pt idx="2">
                  <c:v>2</c:v>
                </c:pt>
                <c:pt idx="3">
                  <c:v>2</c:v>
                </c:pt>
              </c:numCache>
            </c:numRef>
          </c:val>
        </c:ser>
        <c:dLbls>
          <c:showLegendKey val="0"/>
          <c:showVal val="0"/>
          <c:showCatName val="0"/>
          <c:showSerName val="0"/>
          <c:showPercent val="0"/>
          <c:showBubbleSize val="0"/>
        </c:dLbls>
        <c:gapWidth val="75"/>
        <c:shape val="cylinder"/>
        <c:axId val="-2076507568"/>
        <c:axId val="-2076503760"/>
        <c:axId val="0"/>
      </c:bar3DChart>
      <c:catAx>
        <c:axId val="-2076507568"/>
        <c:scaling>
          <c:orientation val="minMax"/>
        </c:scaling>
        <c:delete val="0"/>
        <c:axPos val="b"/>
        <c:numFmt formatCode="General" sourceLinked="0"/>
        <c:majorTickMark val="none"/>
        <c:minorTickMark val="none"/>
        <c:tickLblPos val="nextTo"/>
        <c:crossAx val="-2076503760"/>
        <c:crosses val="autoZero"/>
        <c:auto val="1"/>
        <c:lblAlgn val="ctr"/>
        <c:lblOffset val="100"/>
        <c:noMultiLvlLbl val="0"/>
      </c:catAx>
      <c:valAx>
        <c:axId val="-2076503760"/>
        <c:scaling>
          <c:orientation val="minMax"/>
        </c:scaling>
        <c:delete val="0"/>
        <c:axPos val="l"/>
        <c:majorGridlines/>
        <c:numFmt formatCode="General" sourceLinked="1"/>
        <c:majorTickMark val="none"/>
        <c:minorTickMark val="none"/>
        <c:tickLblPos val="nextTo"/>
        <c:crossAx val="-2076507568"/>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8"/>
    </mc:Choice>
    <mc:Fallback>
      <c:style val="48"/>
    </mc:Fallback>
  </mc:AlternateContent>
  <c:chart>
    <c:title>
      <c:tx>
        <c:rich>
          <a:bodyPr/>
          <a:lstStyle/>
          <a:p>
            <a:pPr>
              <a:defRPr/>
            </a:pPr>
            <a:r>
              <a:rPr lang="es-CO"/>
              <a:t>AGENTE</a:t>
            </a:r>
            <a:r>
              <a:rPr lang="es-CO" baseline="0"/>
              <a:t> DE LA LESIÓN</a:t>
            </a:r>
            <a:endParaRPr lang="es-CO"/>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5.9962799925599851E-2"/>
          <c:y val="0.18290270750376736"/>
          <c:w val="0.91641515283030561"/>
          <c:h val="0.65967446084448567"/>
        </c:manualLayout>
      </c:layout>
      <c:bar3DChart>
        <c:barDir val="col"/>
        <c:grouping val="clustered"/>
        <c:varyColors val="0"/>
        <c:ser>
          <c:idx val="0"/>
          <c:order val="0"/>
          <c:invertIfNegative val="0"/>
          <c:dLbls>
            <c:dLbl>
              <c:idx val="0"/>
              <c:layout>
                <c:manualLayout>
                  <c:x val="1.1416909500485668E-2"/>
                  <c:y val="0.1498413718693328"/>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1915597164527616E-2"/>
                  <c:y val="0.15521223112417071"/>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9444478888957777E-2"/>
                  <c:y val="0.17108636930587764"/>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959741252815839E-2"/>
                  <c:y val="0.14557823129251701"/>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0997375328083989E-2"/>
                  <c:y val="0.1477162293488824"/>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6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ACCIDENTALIDAD'!$B$243:$B$247</c:f>
              <c:strCache>
                <c:ptCount val="5"/>
                <c:pt idx="0">
                  <c:v>Elementos de oficina</c:v>
                </c:pt>
                <c:pt idx="1">
                  <c:v>Locativo</c:v>
                </c:pt>
                <c:pt idx="2">
                  <c:v>Caida de personas</c:v>
                </c:pt>
                <c:pt idx="3">
                  <c:v>Caida de objetos</c:v>
                </c:pt>
                <c:pt idx="4">
                  <c:v>Sin información</c:v>
                </c:pt>
              </c:strCache>
            </c:strRef>
          </c:cat>
          <c:val>
            <c:numRef>
              <c:f>'INFORME ACCIDENTALIDAD'!$C$243:$C$247</c:f>
              <c:numCache>
                <c:formatCode>General</c:formatCode>
                <c:ptCount val="5"/>
                <c:pt idx="0">
                  <c:v>1</c:v>
                </c:pt>
                <c:pt idx="1">
                  <c:v>1</c:v>
                </c:pt>
                <c:pt idx="2">
                  <c:v>3</c:v>
                </c:pt>
                <c:pt idx="3">
                  <c:v>1</c:v>
                </c:pt>
                <c:pt idx="4">
                  <c:v>1</c:v>
                </c:pt>
              </c:numCache>
            </c:numRef>
          </c:val>
        </c:ser>
        <c:dLbls>
          <c:showLegendKey val="0"/>
          <c:showVal val="0"/>
          <c:showCatName val="0"/>
          <c:showSerName val="0"/>
          <c:showPercent val="0"/>
          <c:showBubbleSize val="0"/>
        </c:dLbls>
        <c:gapWidth val="75"/>
        <c:shape val="cylinder"/>
        <c:axId val="-2076496688"/>
        <c:axId val="-2076501584"/>
        <c:axId val="0"/>
      </c:bar3DChart>
      <c:catAx>
        <c:axId val="-2076496688"/>
        <c:scaling>
          <c:orientation val="minMax"/>
        </c:scaling>
        <c:delete val="0"/>
        <c:axPos val="b"/>
        <c:numFmt formatCode="General" sourceLinked="0"/>
        <c:majorTickMark val="none"/>
        <c:minorTickMark val="none"/>
        <c:tickLblPos val="nextTo"/>
        <c:crossAx val="-2076501584"/>
        <c:crosses val="autoZero"/>
        <c:auto val="1"/>
        <c:lblAlgn val="ctr"/>
        <c:lblOffset val="100"/>
        <c:noMultiLvlLbl val="0"/>
      </c:catAx>
      <c:valAx>
        <c:axId val="-2076501584"/>
        <c:scaling>
          <c:orientation val="minMax"/>
        </c:scaling>
        <c:delete val="0"/>
        <c:axPos val="l"/>
        <c:majorGridlines/>
        <c:numFmt formatCode="General" sourceLinked="1"/>
        <c:majorTickMark val="none"/>
        <c:minorTickMark val="none"/>
        <c:tickLblPos val="nextTo"/>
        <c:crossAx val="-2076496688"/>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8"/>
    </mc:Choice>
    <mc:Fallback>
      <c:style val="48"/>
    </mc:Fallback>
  </mc:AlternateContent>
  <c:chart>
    <c:title>
      <c:tx>
        <c:rich>
          <a:bodyPr/>
          <a:lstStyle/>
          <a:p>
            <a:pPr>
              <a:defRPr/>
            </a:pPr>
            <a:r>
              <a:rPr lang="es-CO"/>
              <a:t>DIAS DE INCAPACIDAD</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5.9962799925599851E-2"/>
          <c:y val="0.18290270750376736"/>
          <c:w val="0.91641515283030561"/>
          <c:h val="0.65967446084448567"/>
        </c:manualLayout>
      </c:layout>
      <c:bar3DChart>
        <c:barDir val="col"/>
        <c:grouping val="clustered"/>
        <c:varyColors val="0"/>
        <c:ser>
          <c:idx val="0"/>
          <c:order val="0"/>
          <c:invertIfNegative val="0"/>
          <c:dLbls>
            <c:dLbl>
              <c:idx val="0"/>
              <c:layout>
                <c:manualLayout>
                  <c:x val="1.1416909500485668E-2"/>
                  <c:y val="0.1498413718693328"/>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1915597164527616E-2"/>
                  <c:y val="0.15521223112417071"/>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9444478888957777E-2"/>
                  <c:y val="0.17108636930587764"/>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959741252815839E-2"/>
                  <c:y val="0.14557823129251701"/>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0997375328083989E-2"/>
                  <c:y val="0.1477162293488824"/>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6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ACCIDENTALIDAD'!$B$266:$B$273</c:f>
              <c:strCache>
                <c:ptCount val="8"/>
                <c:pt idx="0">
                  <c:v>No incapacidad</c:v>
                </c:pt>
                <c:pt idx="1">
                  <c:v>1 - 5 días</c:v>
                </c:pt>
                <c:pt idx="2">
                  <c:v>6- 10 días</c:v>
                </c:pt>
                <c:pt idx="3">
                  <c:v>11 - 15 días</c:v>
                </c:pt>
                <c:pt idx="4">
                  <c:v>16 - 20 días</c:v>
                </c:pt>
                <c:pt idx="5">
                  <c:v>21 - 25 días</c:v>
                </c:pt>
                <c:pt idx="6">
                  <c:v>26 a 30 días</c:v>
                </c:pt>
                <c:pt idx="7">
                  <c:v>más de 30 días</c:v>
                </c:pt>
              </c:strCache>
            </c:strRef>
          </c:cat>
          <c:val>
            <c:numRef>
              <c:f>'INFORME ACCIDENTALIDAD'!$C$266:$C$273</c:f>
              <c:numCache>
                <c:formatCode>General</c:formatCode>
                <c:ptCount val="8"/>
                <c:pt idx="0">
                  <c:v>1</c:v>
                </c:pt>
                <c:pt idx="1">
                  <c:v>2</c:v>
                </c:pt>
              </c:numCache>
            </c:numRef>
          </c:val>
        </c:ser>
        <c:dLbls>
          <c:showLegendKey val="0"/>
          <c:showVal val="0"/>
          <c:showCatName val="0"/>
          <c:showSerName val="0"/>
          <c:showPercent val="0"/>
          <c:showBubbleSize val="0"/>
        </c:dLbls>
        <c:gapWidth val="75"/>
        <c:shape val="cylinder"/>
        <c:axId val="-2076494512"/>
        <c:axId val="-2076506480"/>
        <c:axId val="0"/>
      </c:bar3DChart>
      <c:catAx>
        <c:axId val="-2076494512"/>
        <c:scaling>
          <c:orientation val="minMax"/>
        </c:scaling>
        <c:delete val="0"/>
        <c:axPos val="b"/>
        <c:numFmt formatCode="General" sourceLinked="0"/>
        <c:majorTickMark val="none"/>
        <c:minorTickMark val="none"/>
        <c:tickLblPos val="nextTo"/>
        <c:crossAx val="-2076506480"/>
        <c:crosses val="autoZero"/>
        <c:auto val="1"/>
        <c:lblAlgn val="ctr"/>
        <c:lblOffset val="100"/>
        <c:noMultiLvlLbl val="0"/>
      </c:catAx>
      <c:valAx>
        <c:axId val="-2076506480"/>
        <c:scaling>
          <c:orientation val="minMax"/>
        </c:scaling>
        <c:delete val="0"/>
        <c:axPos val="l"/>
        <c:majorGridlines/>
        <c:numFmt formatCode="General" sourceLinked="1"/>
        <c:majorTickMark val="none"/>
        <c:minorTickMark val="none"/>
        <c:tickLblPos val="nextTo"/>
        <c:crossAx val="-207649451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[SC04-F09 Vr.0.xlsx]INFORME ACCIDENTALIDAD!Tabla dinámica5</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'INFORME ACCIDENTALIDAD'!$C$67:$C$68</c:f>
              <c:strCache>
                <c:ptCount val="1"/>
                <c:pt idx="0">
                  <c:v>Febrero</c:v>
                </c:pt>
              </c:strCache>
            </c:strRef>
          </c:tx>
          <c:invertIfNegative val="0"/>
          <c:cat>
            <c:strRef>
              <c:f>'INFORME ACCIDENTALIDAD'!$B$69:$B$76</c:f>
              <c:strCache>
                <c:ptCount val="7"/>
                <c:pt idx="0">
                  <c:v>Profesional Universitario (Prov)</c:v>
                </c:pt>
                <c:pt idx="1">
                  <c:v>#N/A</c:v>
                </c:pt>
                <c:pt idx="2">
                  <c:v>Secretario (Prov)</c:v>
                </c:pt>
                <c:pt idx="3">
                  <c:v>PRESTACIÓN DE SERVICIOS PROFESIONALES PARA APOYAR EL GRUPO DE TRABAJO PARA LA PROTECCIÓN DE LA COMPETENCIA EN TODAS LAS ACTUACIONES JURÍDICAS DE PRÁCTICAS COMERCIALES RESTRICTIVAS Y COMPETENCIA DESLEAL ADMINISTRATIVA QUE TENGA A CARGO.</c:v>
                </c:pt>
                <c:pt idx="4">
                  <c:v>PRESTACIÓN DE SERVICIOS PARA APOYAR EL GRUPO DE TRABAJO PARA LA PROTECCIÓN DE LA COMPETENCIA EN TODOS LOS TRÁMITES DE PRÁCTICAS COMERCIALES RESTRICTIVAS Y COMPETENCIA DESLEAL ADMINISTRATIVA</c:v>
                </c:pt>
                <c:pt idx="5">
                  <c:v>PRESTACIÓN DE LOS SERVICIOS PROFESIONALES PARA APOYAR AL GRUPO DE TRABAJO DE APOYO A LA RED NACIONAL DE PROTECCIÓN AL CONSUMIDOR EN TODOS LOS TEMAS RELACIONADOS CON LA DIFUSIÓN, CAPACITACIÓN Y ASISTENCIA A LOS MIEMBROS DE LA RED NACIONAL DE PROTECCIÓN AL C</c:v>
                </c:pt>
                <c:pt idx="6">
                  <c:v>PRESTACIÓN DE SERVICIOS PROFESIONALES PARA APOYAR A LA RED NACIONAL DE PROTECCIÓN AL CONSUMIDOR EN LA COORDINACIÓN DE LAS ACTIVIDADES QUE SE ADELANTEN EN LAS CASAS DEL CONSUMIDOR, REGIÓN Y ZONA DE INFLUENCIA.</c:v>
                </c:pt>
              </c:strCache>
            </c:strRef>
          </c:cat>
          <c:val>
            <c:numRef>
              <c:f>'INFORME ACCIDENTALIDAD'!$C$69:$C$76</c:f>
              <c:numCache>
                <c:formatCode>General</c:formatCode>
                <c:ptCount val="7"/>
                <c:pt idx="0">
                  <c:v>1</c:v>
                </c:pt>
                <c:pt idx="2">
                  <c:v>1</c:v>
                </c:pt>
                <c:pt idx="3">
                  <c:v>1</c:v>
                </c:pt>
              </c:numCache>
            </c:numRef>
          </c:val>
        </c:ser>
        <c:ser>
          <c:idx val="1"/>
          <c:order val="1"/>
          <c:tx>
            <c:strRef>
              <c:f>'INFORME ACCIDENTALIDAD'!$D$67:$D$68</c:f>
              <c:strCache>
                <c:ptCount val="1"/>
                <c:pt idx="0">
                  <c:v>Abril</c:v>
                </c:pt>
              </c:strCache>
            </c:strRef>
          </c:tx>
          <c:invertIfNegative val="0"/>
          <c:cat>
            <c:strRef>
              <c:f>'INFORME ACCIDENTALIDAD'!$B$69:$B$76</c:f>
              <c:strCache>
                <c:ptCount val="7"/>
                <c:pt idx="0">
                  <c:v>Profesional Universitario (Prov)</c:v>
                </c:pt>
                <c:pt idx="1">
                  <c:v>#N/A</c:v>
                </c:pt>
                <c:pt idx="2">
                  <c:v>Secretario (Prov)</c:v>
                </c:pt>
                <c:pt idx="3">
                  <c:v>PRESTACIÓN DE SERVICIOS PROFESIONALES PARA APOYAR EL GRUPO DE TRABAJO PARA LA PROTECCIÓN DE LA COMPETENCIA EN TODAS LAS ACTUACIONES JURÍDICAS DE PRÁCTICAS COMERCIALES RESTRICTIVAS Y COMPETENCIA DESLEAL ADMINISTRATIVA QUE TENGA A CARGO.</c:v>
                </c:pt>
                <c:pt idx="4">
                  <c:v>PRESTACIÓN DE SERVICIOS PARA APOYAR EL GRUPO DE TRABAJO PARA LA PROTECCIÓN DE LA COMPETENCIA EN TODOS LOS TRÁMITES DE PRÁCTICAS COMERCIALES RESTRICTIVAS Y COMPETENCIA DESLEAL ADMINISTRATIVA</c:v>
                </c:pt>
                <c:pt idx="5">
                  <c:v>PRESTACIÓN DE LOS SERVICIOS PROFESIONALES PARA APOYAR AL GRUPO DE TRABAJO DE APOYO A LA RED NACIONAL DE PROTECCIÓN AL CONSUMIDOR EN TODOS LOS TEMAS RELACIONADOS CON LA DIFUSIÓN, CAPACITACIÓN Y ASISTENCIA A LOS MIEMBROS DE LA RED NACIONAL DE PROTECCIÓN AL C</c:v>
                </c:pt>
                <c:pt idx="6">
                  <c:v>PRESTACIÓN DE SERVICIOS PROFESIONALES PARA APOYAR A LA RED NACIONAL DE PROTECCIÓN AL CONSUMIDOR EN LA COORDINACIÓN DE LAS ACTIVIDADES QUE SE ADELANTEN EN LAS CASAS DEL CONSUMIDOR, REGIÓN Y ZONA DE INFLUENCIA.</c:v>
                </c:pt>
              </c:strCache>
            </c:strRef>
          </c:cat>
          <c:val>
            <c:numRef>
              <c:f>'INFORME ACCIDENTALIDAD'!$D$69:$D$76</c:f>
              <c:numCache>
                <c:formatCode>General</c:formatCode>
                <c:ptCount val="7"/>
                <c:pt idx="2">
                  <c:v>1</c:v>
                </c:pt>
                <c:pt idx="4">
                  <c:v>1</c:v>
                </c:pt>
              </c:numCache>
            </c:numRef>
          </c:val>
        </c:ser>
        <c:ser>
          <c:idx val="2"/>
          <c:order val="2"/>
          <c:tx>
            <c:strRef>
              <c:f>'INFORME ACCIDENTALIDAD'!$E$67:$E$68</c:f>
              <c:strCache>
                <c:ptCount val="1"/>
                <c:pt idx="0">
                  <c:v>Mayo</c:v>
                </c:pt>
              </c:strCache>
            </c:strRef>
          </c:tx>
          <c:invertIfNegative val="0"/>
          <c:cat>
            <c:strRef>
              <c:f>'INFORME ACCIDENTALIDAD'!$B$69:$B$76</c:f>
              <c:strCache>
                <c:ptCount val="7"/>
                <c:pt idx="0">
                  <c:v>Profesional Universitario (Prov)</c:v>
                </c:pt>
                <c:pt idx="1">
                  <c:v>#N/A</c:v>
                </c:pt>
                <c:pt idx="2">
                  <c:v>Secretario (Prov)</c:v>
                </c:pt>
                <c:pt idx="3">
                  <c:v>PRESTACIÓN DE SERVICIOS PROFESIONALES PARA APOYAR EL GRUPO DE TRABAJO PARA LA PROTECCIÓN DE LA COMPETENCIA EN TODAS LAS ACTUACIONES JURÍDICAS DE PRÁCTICAS COMERCIALES RESTRICTIVAS Y COMPETENCIA DESLEAL ADMINISTRATIVA QUE TENGA A CARGO.</c:v>
                </c:pt>
                <c:pt idx="4">
                  <c:v>PRESTACIÓN DE SERVICIOS PARA APOYAR EL GRUPO DE TRABAJO PARA LA PROTECCIÓN DE LA COMPETENCIA EN TODOS LOS TRÁMITES DE PRÁCTICAS COMERCIALES RESTRICTIVAS Y COMPETENCIA DESLEAL ADMINISTRATIVA</c:v>
                </c:pt>
                <c:pt idx="5">
                  <c:v>PRESTACIÓN DE LOS SERVICIOS PROFESIONALES PARA APOYAR AL GRUPO DE TRABAJO DE APOYO A LA RED NACIONAL DE PROTECCIÓN AL CONSUMIDOR EN TODOS LOS TEMAS RELACIONADOS CON LA DIFUSIÓN, CAPACITACIÓN Y ASISTENCIA A LOS MIEMBROS DE LA RED NACIONAL DE PROTECCIÓN AL C</c:v>
                </c:pt>
                <c:pt idx="6">
                  <c:v>PRESTACIÓN DE SERVICIOS PROFESIONALES PARA APOYAR A LA RED NACIONAL DE PROTECCIÓN AL CONSUMIDOR EN LA COORDINACIÓN DE LAS ACTIVIDADES QUE SE ADELANTEN EN LAS CASAS DEL CONSUMIDOR, REGIÓN Y ZONA DE INFLUENCIA.</c:v>
                </c:pt>
              </c:strCache>
            </c:strRef>
          </c:cat>
          <c:val>
            <c:numRef>
              <c:f>'INFORME ACCIDENTALIDAD'!$E$69:$E$76</c:f>
              <c:numCache>
                <c:formatCode>General</c:formatCode>
                <c:ptCount val="7"/>
                <c:pt idx="5">
                  <c:v>1</c:v>
                </c:pt>
              </c:numCache>
            </c:numRef>
          </c:val>
        </c:ser>
        <c:ser>
          <c:idx val="3"/>
          <c:order val="3"/>
          <c:tx>
            <c:strRef>
              <c:f>'INFORME ACCIDENTALIDAD'!$F$67:$F$68</c:f>
              <c:strCache>
                <c:ptCount val="1"/>
                <c:pt idx="0">
                  <c:v>Junio</c:v>
                </c:pt>
              </c:strCache>
            </c:strRef>
          </c:tx>
          <c:invertIfNegative val="0"/>
          <c:cat>
            <c:strRef>
              <c:f>'INFORME ACCIDENTALIDAD'!$B$69:$B$76</c:f>
              <c:strCache>
                <c:ptCount val="7"/>
                <c:pt idx="0">
                  <c:v>Profesional Universitario (Prov)</c:v>
                </c:pt>
                <c:pt idx="1">
                  <c:v>#N/A</c:v>
                </c:pt>
                <c:pt idx="2">
                  <c:v>Secretario (Prov)</c:v>
                </c:pt>
                <c:pt idx="3">
                  <c:v>PRESTACIÓN DE SERVICIOS PROFESIONALES PARA APOYAR EL GRUPO DE TRABAJO PARA LA PROTECCIÓN DE LA COMPETENCIA EN TODAS LAS ACTUACIONES JURÍDICAS DE PRÁCTICAS COMERCIALES RESTRICTIVAS Y COMPETENCIA DESLEAL ADMINISTRATIVA QUE TENGA A CARGO.</c:v>
                </c:pt>
                <c:pt idx="4">
                  <c:v>PRESTACIÓN DE SERVICIOS PARA APOYAR EL GRUPO DE TRABAJO PARA LA PROTECCIÓN DE LA COMPETENCIA EN TODOS LOS TRÁMITES DE PRÁCTICAS COMERCIALES RESTRICTIVAS Y COMPETENCIA DESLEAL ADMINISTRATIVA</c:v>
                </c:pt>
                <c:pt idx="5">
                  <c:v>PRESTACIÓN DE LOS SERVICIOS PROFESIONALES PARA APOYAR AL GRUPO DE TRABAJO DE APOYO A LA RED NACIONAL DE PROTECCIÓN AL CONSUMIDOR EN TODOS LOS TEMAS RELACIONADOS CON LA DIFUSIÓN, CAPACITACIÓN Y ASISTENCIA A LOS MIEMBROS DE LA RED NACIONAL DE PROTECCIÓN AL C</c:v>
                </c:pt>
                <c:pt idx="6">
                  <c:v>PRESTACIÓN DE SERVICIOS PROFESIONALES PARA APOYAR A LA RED NACIONAL DE PROTECCIÓN AL CONSUMIDOR EN LA COORDINACIÓN DE LAS ACTIVIDADES QUE SE ADELANTEN EN LAS CASAS DEL CONSUMIDOR, REGIÓN Y ZONA DE INFLUENCIA.</c:v>
                </c:pt>
              </c:strCache>
            </c:strRef>
          </c:cat>
          <c:val>
            <c:numRef>
              <c:f>'INFORME ACCIDENTALIDAD'!$F$69:$F$76</c:f>
              <c:numCache>
                <c:formatCode>General</c:formatCode>
                <c:ptCount val="7"/>
                <c:pt idx="6">
                  <c:v>1</c:v>
                </c:pt>
              </c:numCache>
            </c:numRef>
          </c:val>
        </c:ser>
        <c:ser>
          <c:idx val="4"/>
          <c:order val="4"/>
          <c:tx>
            <c:strRef>
              <c:f>'INFORME ACCIDENTALIDAD'!$G$67:$G$68</c:f>
              <c:strCache>
                <c:ptCount val="1"/>
                <c:pt idx="0">
                  <c:v>(en blanco)</c:v>
                </c:pt>
              </c:strCache>
            </c:strRef>
          </c:tx>
          <c:invertIfNegative val="0"/>
          <c:cat>
            <c:strRef>
              <c:f>'INFORME ACCIDENTALIDAD'!$B$69:$B$76</c:f>
              <c:strCache>
                <c:ptCount val="7"/>
                <c:pt idx="0">
                  <c:v>Profesional Universitario (Prov)</c:v>
                </c:pt>
                <c:pt idx="1">
                  <c:v>#N/A</c:v>
                </c:pt>
                <c:pt idx="2">
                  <c:v>Secretario (Prov)</c:v>
                </c:pt>
                <c:pt idx="3">
                  <c:v>PRESTACIÓN DE SERVICIOS PROFESIONALES PARA APOYAR EL GRUPO DE TRABAJO PARA LA PROTECCIÓN DE LA COMPETENCIA EN TODAS LAS ACTUACIONES JURÍDICAS DE PRÁCTICAS COMERCIALES RESTRICTIVAS Y COMPETENCIA DESLEAL ADMINISTRATIVA QUE TENGA A CARGO.</c:v>
                </c:pt>
                <c:pt idx="4">
                  <c:v>PRESTACIÓN DE SERVICIOS PARA APOYAR EL GRUPO DE TRABAJO PARA LA PROTECCIÓN DE LA COMPETENCIA EN TODOS LOS TRÁMITES DE PRÁCTICAS COMERCIALES RESTRICTIVAS Y COMPETENCIA DESLEAL ADMINISTRATIVA</c:v>
                </c:pt>
                <c:pt idx="5">
                  <c:v>PRESTACIÓN DE LOS SERVICIOS PROFESIONALES PARA APOYAR AL GRUPO DE TRABAJO DE APOYO A LA RED NACIONAL DE PROTECCIÓN AL CONSUMIDOR EN TODOS LOS TEMAS RELACIONADOS CON LA DIFUSIÓN, CAPACITACIÓN Y ASISTENCIA A LOS MIEMBROS DE LA RED NACIONAL DE PROTECCIÓN AL C</c:v>
                </c:pt>
                <c:pt idx="6">
                  <c:v>PRESTACIÓN DE SERVICIOS PROFESIONALES PARA APOYAR A LA RED NACIONAL DE PROTECCIÓN AL CONSUMIDOR EN LA COORDINACIÓN DE LAS ACTIVIDADES QUE SE ADELANTEN EN LAS CASAS DEL CONSUMIDOR, REGIÓN Y ZONA DE INFLUENCIA.</c:v>
                </c:pt>
              </c:strCache>
            </c:strRef>
          </c:cat>
          <c:val>
            <c:numRef>
              <c:f>'INFORME ACCIDENTALIDAD'!$G$69:$G$76</c:f>
              <c:numCache>
                <c:formatCode>General</c:formatCode>
                <c:ptCount val="7"/>
              </c:numCache>
            </c:numRef>
          </c:val>
        </c:ser>
        <c:dLbls>
          <c:showLegendKey val="0"/>
          <c:showVal val="0"/>
          <c:showCatName val="0"/>
          <c:showSerName val="0"/>
          <c:showPercent val="0"/>
          <c:showBubbleSize val="0"/>
        </c:dLbls>
        <c:gapWidth val="150"/>
        <c:shape val="cylinder"/>
        <c:axId val="-9766608"/>
        <c:axId val="-9762800"/>
        <c:axId val="0"/>
      </c:bar3DChart>
      <c:catAx>
        <c:axId val="-9766608"/>
        <c:scaling>
          <c:orientation val="minMax"/>
        </c:scaling>
        <c:delete val="0"/>
        <c:axPos val="b"/>
        <c:numFmt formatCode="General" sourceLinked="0"/>
        <c:majorTickMark val="out"/>
        <c:minorTickMark val="none"/>
        <c:tickLblPos val="nextTo"/>
        <c:crossAx val="-9762800"/>
        <c:crosses val="autoZero"/>
        <c:auto val="1"/>
        <c:lblAlgn val="ctr"/>
        <c:lblOffset val="100"/>
        <c:noMultiLvlLbl val="0"/>
      </c:catAx>
      <c:valAx>
        <c:axId val="-9762800"/>
        <c:scaling>
          <c:orientation val="minMax"/>
        </c:scaling>
        <c:delete val="0"/>
        <c:axPos val="l"/>
        <c:majorGridlines/>
        <c:numFmt formatCode="General" sourceLinked="1"/>
        <c:majorTickMark val="out"/>
        <c:minorTickMark val="none"/>
        <c:tickLblPos val="nextTo"/>
        <c:crossAx val="-97666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8"/>
    </mc:Choice>
    <mc:Fallback>
      <c:style val="48"/>
    </mc:Fallback>
  </mc:AlternateContent>
  <c:chart>
    <c:title>
      <c:tx>
        <c:rich>
          <a:bodyPr/>
          <a:lstStyle/>
          <a:p>
            <a:pPr>
              <a:defRPr/>
            </a:pPr>
            <a:r>
              <a:rPr lang="es-CO"/>
              <a:t>DIA DEL ACCIDENTE</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3.0555555555555555E-2"/>
                  <c:y val="0.2685185185185186"/>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2222222222222223E-2"/>
                  <c:y val="0.12962962962962954"/>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0555555555555555E-2"/>
                  <c:y val="0.29629629629629628"/>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6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ACCIDENTALIDAD'!$B$9:$B$11</c:f>
              <c:strCache>
                <c:ptCount val="3"/>
                <c:pt idx="0">
                  <c:v>LUNES</c:v>
                </c:pt>
                <c:pt idx="1">
                  <c:v>JUEVES</c:v>
                </c:pt>
                <c:pt idx="2">
                  <c:v>VIERNES</c:v>
                </c:pt>
              </c:strCache>
            </c:strRef>
          </c:cat>
          <c:val>
            <c:numRef>
              <c:f>'INFORME ACCIDENTALIDAD'!$C$9:$C$11</c:f>
              <c:numCache>
                <c:formatCode>General</c:formatCode>
                <c:ptCount val="3"/>
                <c:pt idx="0">
                  <c:v>3</c:v>
                </c:pt>
                <c:pt idx="1">
                  <c:v>1</c:v>
                </c:pt>
                <c:pt idx="2">
                  <c:v>3</c:v>
                </c:pt>
              </c:numCache>
            </c:numRef>
          </c:val>
        </c:ser>
        <c:dLbls>
          <c:showLegendKey val="0"/>
          <c:showVal val="0"/>
          <c:showCatName val="0"/>
          <c:showSerName val="0"/>
          <c:showPercent val="0"/>
          <c:showBubbleSize val="0"/>
        </c:dLbls>
        <c:gapWidth val="75"/>
        <c:shape val="cylinder"/>
        <c:axId val="-9771504"/>
        <c:axId val="-9761712"/>
        <c:axId val="0"/>
      </c:bar3DChart>
      <c:catAx>
        <c:axId val="-9771504"/>
        <c:scaling>
          <c:orientation val="minMax"/>
        </c:scaling>
        <c:delete val="0"/>
        <c:axPos val="b"/>
        <c:numFmt formatCode="General" sourceLinked="0"/>
        <c:majorTickMark val="none"/>
        <c:minorTickMark val="none"/>
        <c:tickLblPos val="nextTo"/>
        <c:crossAx val="-9761712"/>
        <c:crosses val="autoZero"/>
        <c:auto val="1"/>
        <c:lblAlgn val="ctr"/>
        <c:lblOffset val="100"/>
        <c:noMultiLvlLbl val="0"/>
      </c:catAx>
      <c:valAx>
        <c:axId val="-9761712"/>
        <c:scaling>
          <c:orientation val="minMax"/>
        </c:scaling>
        <c:delete val="0"/>
        <c:axPos val="l"/>
        <c:majorGridlines/>
        <c:numFmt formatCode="General" sourceLinked="1"/>
        <c:majorTickMark val="none"/>
        <c:minorTickMark val="none"/>
        <c:tickLblPos val="nextTo"/>
        <c:crossAx val="-9771504"/>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8"/>
    </mc:Choice>
    <mc:Fallback>
      <c:style val="48"/>
    </mc:Fallback>
  </mc:AlternateContent>
  <c:chart>
    <c:title>
      <c:tx>
        <c:rich>
          <a:bodyPr/>
          <a:lstStyle/>
          <a:p>
            <a:pPr>
              <a:defRPr/>
            </a:pPr>
            <a:r>
              <a:rPr lang="es-CO"/>
              <a:t>HORA DEL ACCIDENTE</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6666666666666666E-2"/>
                  <c:y val="0.1594278215223097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6666666666666614E-2"/>
                  <c:y val="0.25690240992603197"/>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4195135056936781E-2"/>
                  <c:y val="0.15084173800308859"/>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9.0987248641164423E-3"/>
                  <c:y val="0.1999999999999999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5748031496062992E-2"/>
                  <c:y val="0.12913640032284099"/>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7.8740157480314005E-3"/>
                  <c:y val="0.16464891041162227"/>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6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ACCIDENTALIDAD'!$B$37:$B$45</c:f>
              <c:strCache>
                <c:ptCount val="9"/>
                <c:pt idx="0">
                  <c:v>8:00 - 8:59</c:v>
                </c:pt>
                <c:pt idx="1">
                  <c:v>9:00 - 9:59</c:v>
                </c:pt>
                <c:pt idx="2">
                  <c:v>10:00 - 10:59</c:v>
                </c:pt>
                <c:pt idx="3">
                  <c:v>11:00 - 11:59</c:v>
                </c:pt>
                <c:pt idx="4">
                  <c:v>12:00 - 12:59 </c:v>
                </c:pt>
                <c:pt idx="5">
                  <c:v>1:00 - 1:59 </c:v>
                </c:pt>
                <c:pt idx="6">
                  <c:v>2:00 - 2:59</c:v>
                </c:pt>
                <c:pt idx="7">
                  <c:v>3:00 - 3:59</c:v>
                </c:pt>
                <c:pt idx="8">
                  <c:v>4:00 - 4:59</c:v>
                </c:pt>
              </c:strCache>
            </c:strRef>
          </c:cat>
          <c:val>
            <c:numRef>
              <c:f>'INFORME ACCIDENTALIDAD'!$C$37:$C$45</c:f>
              <c:numCache>
                <c:formatCode>General</c:formatCode>
                <c:ptCount val="9"/>
                <c:pt idx="2">
                  <c:v>1</c:v>
                </c:pt>
                <c:pt idx="3">
                  <c:v>3</c:v>
                </c:pt>
                <c:pt idx="6">
                  <c:v>1</c:v>
                </c:pt>
                <c:pt idx="7">
                  <c:v>2</c:v>
                </c:pt>
              </c:numCache>
            </c:numRef>
          </c:val>
        </c:ser>
        <c:dLbls>
          <c:showLegendKey val="0"/>
          <c:showVal val="0"/>
          <c:showCatName val="0"/>
          <c:showSerName val="0"/>
          <c:showPercent val="0"/>
          <c:showBubbleSize val="0"/>
        </c:dLbls>
        <c:gapWidth val="75"/>
        <c:shape val="cylinder"/>
        <c:axId val="-9769328"/>
        <c:axId val="-9760624"/>
        <c:axId val="0"/>
      </c:bar3DChart>
      <c:catAx>
        <c:axId val="-9769328"/>
        <c:scaling>
          <c:orientation val="minMax"/>
        </c:scaling>
        <c:delete val="0"/>
        <c:axPos val="b"/>
        <c:numFmt formatCode="General" sourceLinked="0"/>
        <c:majorTickMark val="none"/>
        <c:minorTickMark val="none"/>
        <c:tickLblPos val="nextTo"/>
        <c:crossAx val="-9760624"/>
        <c:crosses val="autoZero"/>
        <c:auto val="1"/>
        <c:lblAlgn val="ctr"/>
        <c:lblOffset val="100"/>
        <c:noMultiLvlLbl val="0"/>
      </c:catAx>
      <c:valAx>
        <c:axId val="-9760624"/>
        <c:scaling>
          <c:orientation val="minMax"/>
        </c:scaling>
        <c:delete val="0"/>
        <c:axPos val="l"/>
        <c:majorGridlines/>
        <c:numFmt formatCode="General" sourceLinked="1"/>
        <c:majorTickMark val="none"/>
        <c:minorTickMark val="none"/>
        <c:tickLblPos val="nextTo"/>
        <c:crossAx val="-9769328"/>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8"/>
    </mc:Choice>
    <mc:Fallback>
      <c:style val="48"/>
    </mc:Fallback>
  </mc:AlternateContent>
  <c:chart>
    <c:title>
      <c:tx>
        <c:rich>
          <a:bodyPr/>
          <a:lstStyle/>
          <a:p>
            <a:pPr>
              <a:defRPr/>
            </a:pPr>
            <a:r>
              <a:rPr lang="es-CO"/>
              <a:t>TIPO DE VINCULACIÓN</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6666666666666666E-2"/>
                  <c:y val="0.1594278215223097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6666666666666614E-2"/>
                  <c:y val="0.25690240992603197"/>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9444444444444445E-2"/>
                  <c:y val="0.1508418038654259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2222222222222119E-2"/>
                  <c:y val="0.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6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ACCIDENTALIDAD'!$B$99:$B$100</c:f>
              <c:strCache>
                <c:ptCount val="2"/>
                <c:pt idx="0">
                  <c:v>Funcionario</c:v>
                </c:pt>
                <c:pt idx="1">
                  <c:v>Contratista</c:v>
                </c:pt>
              </c:strCache>
            </c:strRef>
          </c:cat>
          <c:val>
            <c:numRef>
              <c:f>'INFORME ACCIDENTALIDAD'!$C$99:$C$100</c:f>
              <c:numCache>
                <c:formatCode>General</c:formatCode>
                <c:ptCount val="2"/>
                <c:pt idx="0">
                  <c:v>3</c:v>
                </c:pt>
                <c:pt idx="1">
                  <c:v>4</c:v>
                </c:pt>
              </c:numCache>
            </c:numRef>
          </c:val>
        </c:ser>
        <c:dLbls>
          <c:showLegendKey val="0"/>
          <c:showVal val="0"/>
          <c:showCatName val="0"/>
          <c:showSerName val="0"/>
          <c:showPercent val="0"/>
          <c:showBubbleSize val="0"/>
        </c:dLbls>
        <c:gapWidth val="75"/>
        <c:shape val="cylinder"/>
        <c:axId val="-9774224"/>
        <c:axId val="-9773136"/>
        <c:axId val="0"/>
      </c:bar3DChart>
      <c:catAx>
        <c:axId val="-9774224"/>
        <c:scaling>
          <c:orientation val="minMax"/>
        </c:scaling>
        <c:delete val="0"/>
        <c:axPos val="b"/>
        <c:numFmt formatCode="General" sourceLinked="0"/>
        <c:majorTickMark val="none"/>
        <c:minorTickMark val="none"/>
        <c:tickLblPos val="nextTo"/>
        <c:crossAx val="-9773136"/>
        <c:crosses val="autoZero"/>
        <c:auto val="1"/>
        <c:lblAlgn val="ctr"/>
        <c:lblOffset val="100"/>
        <c:noMultiLvlLbl val="0"/>
      </c:catAx>
      <c:valAx>
        <c:axId val="-9773136"/>
        <c:scaling>
          <c:orientation val="minMax"/>
        </c:scaling>
        <c:delete val="0"/>
        <c:axPos val="l"/>
        <c:majorGridlines/>
        <c:numFmt formatCode="General" sourceLinked="1"/>
        <c:majorTickMark val="none"/>
        <c:minorTickMark val="none"/>
        <c:tickLblPos val="nextTo"/>
        <c:crossAx val="-9774224"/>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8"/>
    </mc:Choice>
    <mc:Fallback>
      <c:style val="48"/>
    </mc:Fallback>
  </mc:AlternateContent>
  <c:chart>
    <c:title>
      <c:tx>
        <c:rich>
          <a:bodyPr/>
          <a:lstStyle/>
          <a:p>
            <a:pPr>
              <a:defRPr/>
            </a:pPr>
            <a:r>
              <a:rPr lang="es-CO"/>
              <a:t>RANGO EDAD ACCIDENTADO</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5.9962799925599851E-2"/>
          <c:y val="0.18290270750376736"/>
          <c:w val="0.91641515283030561"/>
          <c:h val="0.65967446084448567"/>
        </c:manualLayout>
      </c:layout>
      <c:bar3DChart>
        <c:barDir val="col"/>
        <c:grouping val="clustered"/>
        <c:varyColors val="0"/>
        <c:ser>
          <c:idx val="0"/>
          <c:order val="0"/>
          <c:invertIfNegative val="0"/>
          <c:dLbls>
            <c:dLbl>
              <c:idx val="0"/>
              <c:layout>
                <c:manualLayout>
                  <c:x val="8.7924442515551222E-3"/>
                  <c:y val="0.2159250856354820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6666666666666666E-2"/>
                  <c:y val="0.1608572445393478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9444444444444445E-2"/>
                  <c:y val="0.1508418038654259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2222222222222119E-2"/>
                  <c:y val="0.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6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ACCIDENTALIDAD'!$B$115:$B$121</c:f>
              <c:strCache>
                <c:ptCount val="7"/>
                <c:pt idx="0">
                  <c:v>20-25</c:v>
                </c:pt>
                <c:pt idx="1">
                  <c:v>25-29</c:v>
                </c:pt>
                <c:pt idx="2">
                  <c:v>30-34</c:v>
                </c:pt>
                <c:pt idx="3">
                  <c:v>35-39</c:v>
                </c:pt>
                <c:pt idx="4">
                  <c:v>30-44</c:v>
                </c:pt>
                <c:pt idx="5">
                  <c:v>45-49</c:v>
                </c:pt>
                <c:pt idx="6">
                  <c:v>Sin Información</c:v>
                </c:pt>
              </c:strCache>
            </c:strRef>
          </c:cat>
          <c:val>
            <c:numRef>
              <c:f>'INFORME ACCIDENTALIDAD'!$C$115:$C$121</c:f>
              <c:numCache>
                <c:formatCode>General</c:formatCode>
                <c:ptCount val="7"/>
                <c:pt idx="0">
                  <c:v>2</c:v>
                </c:pt>
                <c:pt idx="2">
                  <c:v>1</c:v>
                </c:pt>
                <c:pt idx="3">
                  <c:v>1</c:v>
                </c:pt>
                <c:pt idx="6">
                  <c:v>3</c:v>
                </c:pt>
              </c:numCache>
            </c:numRef>
          </c:val>
        </c:ser>
        <c:dLbls>
          <c:showLegendKey val="0"/>
          <c:showVal val="0"/>
          <c:showCatName val="0"/>
          <c:showSerName val="0"/>
          <c:showPercent val="0"/>
          <c:showBubbleSize val="0"/>
        </c:dLbls>
        <c:gapWidth val="75"/>
        <c:shape val="cylinder"/>
        <c:axId val="-2076497232"/>
        <c:axId val="-2076493968"/>
        <c:axId val="0"/>
      </c:bar3DChart>
      <c:catAx>
        <c:axId val="-2076497232"/>
        <c:scaling>
          <c:orientation val="minMax"/>
        </c:scaling>
        <c:delete val="0"/>
        <c:axPos val="b"/>
        <c:numFmt formatCode="General" sourceLinked="0"/>
        <c:majorTickMark val="none"/>
        <c:minorTickMark val="none"/>
        <c:tickLblPos val="nextTo"/>
        <c:crossAx val="-2076493968"/>
        <c:crosses val="autoZero"/>
        <c:auto val="1"/>
        <c:lblAlgn val="ctr"/>
        <c:lblOffset val="100"/>
        <c:noMultiLvlLbl val="0"/>
      </c:catAx>
      <c:valAx>
        <c:axId val="-2076493968"/>
        <c:scaling>
          <c:orientation val="minMax"/>
        </c:scaling>
        <c:delete val="0"/>
        <c:axPos val="l"/>
        <c:majorGridlines/>
        <c:numFmt formatCode="General" sourceLinked="1"/>
        <c:majorTickMark val="none"/>
        <c:minorTickMark val="none"/>
        <c:tickLblPos val="nextTo"/>
        <c:crossAx val="-2076497232"/>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8"/>
    </mc:Choice>
    <mc:Fallback>
      <c:style val="48"/>
    </mc:Fallback>
  </mc:AlternateContent>
  <c:chart>
    <c:title>
      <c:tx>
        <c:rich>
          <a:bodyPr/>
          <a:lstStyle/>
          <a:p>
            <a:pPr>
              <a:defRPr/>
            </a:pPr>
            <a:r>
              <a:rPr lang="es-CO"/>
              <a:t>HORAS</a:t>
            </a:r>
            <a:r>
              <a:rPr lang="es-CO" baseline="0"/>
              <a:t> LABORADAS AL MOMENTO DEL AT</a:t>
            </a:r>
            <a:endParaRPr lang="es-CO"/>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5.9962799925599851E-2"/>
          <c:y val="0.18290270750376736"/>
          <c:w val="0.91641515283030561"/>
          <c:h val="0.65967446084448567"/>
        </c:manualLayout>
      </c:layout>
      <c:bar3DChart>
        <c:barDir val="col"/>
        <c:grouping val="clustered"/>
        <c:varyColors val="0"/>
        <c:ser>
          <c:idx val="0"/>
          <c:order val="0"/>
          <c:invertIfNegative val="0"/>
          <c:dLbls>
            <c:dLbl>
              <c:idx val="0"/>
              <c:layout>
                <c:manualLayout>
                  <c:x val="8.7924442515551222E-3"/>
                  <c:y val="0.2159250856354820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6666666666666666E-2"/>
                  <c:y val="0.1608572445393478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8382684558795968E-3"/>
                  <c:y val="0.15084145731783527"/>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9.7026604068857596E-3"/>
                  <c:y val="0.2119047619047619"/>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2519561815336464E-2"/>
                  <c:y val="0.115079365079365"/>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4606155451225874E-2"/>
                  <c:y val="0.13492063492063491"/>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6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ACCIDENTALIDAD'!$B$147:$B$156</c:f>
              <c:strCache>
                <c:ptCount val="10"/>
                <c:pt idx="0">
                  <c:v>Menos de una hora</c:v>
                </c:pt>
                <c:pt idx="1">
                  <c:v>1 Hora</c:v>
                </c:pt>
                <c:pt idx="2">
                  <c:v>2 Horas</c:v>
                </c:pt>
                <c:pt idx="3">
                  <c:v>3 Horas</c:v>
                </c:pt>
                <c:pt idx="4">
                  <c:v>4 Horas</c:v>
                </c:pt>
                <c:pt idx="5">
                  <c:v>5 Horas</c:v>
                </c:pt>
                <c:pt idx="6">
                  <c:v>6 Horas</c:v>
                </c:pt>
                <c:pt idx="7">
                  <c:v>7 Horas</c:v>
                </c:pt>
                <c:pt idx="8">
                  <c:v>8 Horas</c:v>
                </c:pt>
                <c:pt idx="9">
                  <c:v>Más de 8 horas</c:v>
                </c:pt>
              </c:strCache>
            </c:strRef>
          </c:cat>
          <c:val>
            <c:numRef>
              <c:f>'INFORME ACCIDENTALIDAD'!$C$147:$C$156</c:f>
              <c:numCache>
                <c:formatCode>General</c:formatCode>
                <c:ptCount val="10"/>
                <c:pt idx="2">
                  <c:v>1</c:v>
                </c:pt>
                <c:pt idx="3">
                  <c:v>3</c:v>
                </c:pt>
                <c:pt idx="6">
                  <c:v>1</c:v>
                </c:pt>
                <c:pt idx="7">
                  <c:v>2</c:v>
                </c:pt>
              </c:numCache>
            </c:numRef>
          </c:val>
        </c:ser>
        <c:dLbls>
          <c:showLegendKey val="0"/>
          <c:showVal val="0"/>
          <c:showCatName val="0"/>
          <c:showSerName val="0"/>
          <c:showPercent val="0"/>
          <c:showBubbleSize val="0"/>
        </c:dLbls>
        <c:gapWidth val="75"/>
        <c:shape val="cylinder"/>
        <c:axId val="-2076492880"/>
        <c:axId val="-2076501040"/>
        <c:axId val="0"/>
      </c:bar3DChart>
      <c:catAx>
        <c:axId val="-2076492880"/>
        <c:scaling>
          <c:orientation val="minMax"/>
        </c:scaling>
        <c:delete val="0"/>
        <c:axPos val="b"/>
        <c:numFmt formatCode="General" sourceLinked="0"/>
        <c:majorTickMark val="none"/>
        <c:minorTickMark val="none"/>
        <c:tickLblPos val="nextTo"/>
        <c:crossAx val="-2076501040"/>
        <c:crosses val="autoZero"/>
        <c:auto val="1"/>
        <c:lblAlgn val="ctr"/>
        <c:lblOffset val="100"/>
        <c:noMultiLvlLbl val="0"/>
      </c:catAx>
      <c:valAx>
        <c:axId val="-2076501040"/>
        <c:scaling>
          <c:orientation val="minMax"/>
        </c:scaling>
        <c:delete val="0"/>
        <c:axPos val="l"/>
        <c:majorGridlines/>
        <c:numFmt formatCode="General" sourceLinked="1"/>
        <c:majorTickMark val="none"/>
        <c:minorTickMark val="none"/>
        <c:tickLblPos val="nextTo"/>
        <c:crossAx val="-2076492880"/>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8"/>
    </mc:Choice>
    <mc:Fallback>
      <c:style val="48"/>
    </mc:Fallback>
  </mc:AlternateContent>
  <c:chart>
    <c:title>
      <c:tx>
        <c:rich>
          <a:bodyPr/>
          <a:lstStyle/>
          <a:p>
            <a:pPr>
              <a:defRPr/>
            </a:pPr>
            <a:r>
              <a:rPr lang="es-CO"/>
              <a:t>SITIO</a:t>
            </a:r>
            <a:r>
              <a:rPr lang="es-CO" baseline="0"/>
              <a:t> DEL EVENTO</a:t>
            </a:r>
            <a:endParaRPr lang="es-CO"/>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5.9962799925599851E-2"/>
          <c:y val="0.18290270750376736"/>
          <c:w val="0.91641515283030561"/>
          <c:h val="0.65967446084448567"/>
        </c:manualLayout>
      </c:layout>
      <c:bar3DChart>
        <c:barDir val="col"/>
        <c:grouping val="clustered"/>
        <c:varyColors val="0"/>
        <c:ser>
          <c:idx val="0"/>
          <c:order val="0"/>
          <c:invertIfNegative val="0"/>
          <c:dLbls>
            <c:dLbl>
              <c:idx val="0"/>
              <c:layout>
                <c:manualLayout>
                  <c:x val="8.7924442515551222E-3"/>
                  <c:y val="0.2159250856354820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6666666666666666E-2"/>
                  <c:y val="0.1608572445393478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9444444444444445E-2"/>
                  <c:y val="0.1508418038654259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2222222222222119E-2"/>
                  <c:y val="0.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6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ACCIDENTALIDAD'!$B$173:$B$176</c:f>
              <c:strCache>
                <c:ptCount val="4"/>
                <c:pt idx="0">
                  <c:v>Pasillos</c:v>
                </c:pt>
                <c:pt idx="1">
                  <c:v>Escaleras</c:v>
                </c:pt>
                <c:pt idx="2">
                  <c:v>Puesto de trabajo</c:v>
                </c:pt>
                <c:pt idx="3">
                  <c:v>Sin información</c:v>
                </c:pt>
              </c:strCache>
            </c:strRef>
          </c:cat>
          <c:val>
            <c:numRef>
              <c:f>'INFORME ACCIDENTALIDAD'!$C$173:$C$176</c:f>
              <c:numCache>
                <c:formatCode>General</c:formatCode>
                <c:ptCount val="4"/>
                <c:pt idx="0">
                  <c:v>2</c:v>
                </c:pt>
                <c:pt idx="1">
                  <c:v>1</c:v>
                </c:pt>
                <c:pt idx="2">
                  <c:v>3</c:v>
                </c:pt>
                <c:pt idx="3">
                  <c:v>1</c:v>
                </c:pt>
              </c:numCache>
            </c:numRef>
          </c:val>
        </c:ser>
        <c:dLbls>
          <c:showLegendKey val="0"/>
          <c:showVal val="0"/>
          <c:showCatName val="0"/>
          <c:showSerName val="0"/>
          <c:showPercent val="0"/>
          <c:showBubbleSize val="0"/>
        </c:dLbls>
        <c:gapWidth val="75"/>
        <c:shape val="cylinder"/>
        <c:axId val="-2076493424"/>
        <c:axId val="-2076498864"/>
        <c:axId val="0"/>
      </c:bar3DChart>
      <c:catAx>
        <c:axId val="-2076493424"/>
        <c:scaling>
          <c:orientation val="minMax"/>
        </c:scaling>
        <c:delete val="0"/>
        <c:axPos val="b"/>
        <c:numFmt formatCode="General" sourceLinked="0"/>
        <c:majorTickMark val="none"/>
        <c:minorTickMark val="none"/>
        <c:tickLblPos val="nextTo"/>
        <c:crossAx val="-2076498864"/>
        <c:crosses val="autoZero"/>
        <c:auto val="1"/>
        <c:lblAlgn val="ctr"/>
        <c:lblOffset val="100"/>
        <c:noMultiLvlLbl val="0"/>
      </c:catAx>
      <c:valAx>
        <c:axId val="-2076498864"/>
        <c:scaling>
          <c:orientation val="minMax"/>
        </c:scaling>
        <c:delete val="0"/>
        <c:axPos val="l"/>
        <c:majorGridlines/>
        <c:numFmt formatCode="General" sourceLinked="1"/>
        <c:majorTickMark val="none"/>
        <c:minorTickMark val="none"/>
        <c:tickLblPos val="nextTo"/>
        <c:crossAx val="-2076493424"/>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8"/>
    </mc:Choice>
    <mc:Fallback>
      <c:style val="48"/>
    </mc:Fallback>
  </mc:AlternateContent>
  <c:chart>
    <c:title>
      <c:tx>
        <c:rich>
          <a:bodyPr/>
          <a:lstStyle/>
          <a:p>
            <a:pPr>
              <a:defRPr/>
            </a:pPr>
            <a:r>
              <a:rPr lang="es-CO"/>
              <a:t>LESIÓN SUFRIDA</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5.9962799925599851E-2"/>
          <c:y val="0.18290270750376736"/>
          <c:w val="0.91641515283030561"/>
          <c:h val="0.65967446084448567"/>
        </c:manualLayout>
      </c:layout>
      <c:bar3DChart>
        <c:barDir val="col"/>
        <c:grouping val="clustered"/>
        <c:varyColors val="0"/>
        <c:ser>
          <c:idx val="0"/>
          <c:order val="0"/>
          <c:invertIfNegative val="0"/>
          <c:dLbls>
            <c:dLbl>
              <c:idx val="0"/>
              <c:layout>
                <c:manualLayout>
                  <c:x val="8.7924442515551222E-3"/>
                  <c:y val="0.2159250856354820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4540682414698065E-2"/>
                  <c:y val="0.11245237909617734"/>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9444478888957777E-2"/>
                  <c:y val="0.1244392470743137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2222222222222119E-2"/>
                  <c:y val="0.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6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ACCIDENTALIDAD'!$B$195:$B$197</c:f>
              <c:strCache>
                <c:ptCount val="3"/>
                <c:pt idx="0">
                  <c:v>Golpe</c:v>
                </c:pt>
                <c:pt idx="1">
                  <c:v>Herida</c:v>
                </c:pt>
                <c:pt idx="2">
                  <c:v>Torcedura</c:v>
                </c:pt>
              </c:strCache>
            </c:strRef>
          </c:cat>
          <c:val>
            <c:numRef>
              <c:f>'INFORME ACCIDENTALIDAD'!$C$195:$C$197</c:f>
              <c:numCache>
                <c:formatCode>General</c:formatCode>
                <c:ptCount val="3"/>
                <c:pt idx="0">
                  <c:v>5</c:v>
                </c:pt>
                <c:pt idx="1">
                  <c:v>1</c:v>
                </c:pt>
                <c:pt idx="2">
                  <c:v>1</c:v>
                </c:pt>
              </c:numCache>
            </c:numRef>
          </c:val>
        </c:ser>
        <c:dLbls>
          <c:showLegendKey val="0"/>
          <c:showVal val="0"/>
          <c:showCatName val="0"/>
          <c:showSerName val="0"/>
          <c:showPercent val="0"/>
          <c:showBubbleSize val="0"/>
        </c:dLbls>
        <c:gapWidth val="75"/>
        <c:shape val="cylinder"/>
        <c:axId val="-2076495600"/>
        <c:axId val="-2076505936"/>
        <c:axId val="0"/>
      </c:bar3DChart>
      <c:catAx>
        <c:axId val="-2076495600"/>
        <c:scaling>
          <c:orientation val="minMax"/>
        </c:scaling>
        <c:delete val="0"/>
        <c:axPos val="b"/>
        <c:numFmt formatCode="General" sourceLinked="0"/>
        <c:majorTickMark val="none"/>
        <c:minorTickMark val="none"/>
        <c:tickLblPos val="nextTo"/>
        <c:crossAx val="-2076505936"/>
        <c:crosses val="autoZero"/>
        <c:auto val="1"/>
        <c:lblAlgn val="ctr"/>
        <c:lblOffset val="100"/>
        <c:noMultiLvlLbl val="0"/>
      </c:catAx>
      <c:valAx>
        <c:axId val="-2076505936"/>
        <c:scaling>
          <c:orientation val="minMax"/>
        </c:scaling>
        <c:delete val="0"/>
        <c:axPos val="l"/>
        <c:majorGridlines/>
        <c:numFmt formatCode="General" sourceLinked="1"/>
        <c:majorTickMark val="none"/>
        <c:minorTickMark val="none"/>
        <c:tickLblPos val="nextTo"/>
        <c:crossAx val="-2076495600"/>
        <c:crosses val="autoZero"/>
        <c:crossBetween val="between"/>
      </c:valAx>
    </c:plotArea>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291051</xdr:colOff>
      <xdr:row>0</xdr:row>
      <xdr:rowOff>190500</xdr:rowOff>
    </xdr:from>
    <xdr:to>
      <xdr:col>2</xdr:col>
      <xdr:colOff>609609</xdr:colOff>
      <xdr:row>1</xdr:row>
      <xdr:rowOff>323850</xdr:rowOff>
    </xdr:to>
    <xdr:pic>
      <xdr:nvPicPr>
        <xdr:cNvPr id="2" name="Picture 50" descr="\\Abeltran\publico\Logo completo.gif"/>
        <xdr:cNvPicPr>
          <a:picLocks noChangeAspect="1" noChangeArrowheads="1"/>
        </xdr:cNvPicPr>
      </xdr:nvPicPr>
      <xdr:blipFill>
        <a:blip xmlns:r="http://schemas.openxmlformats.org/officeDocument/2006/relationships" r:embed="rId1" r:link="rId2" cstate="print"/>
        <a:srcRect/>
        <a:stretch>
          <a:fillRect/>
        </a:stretch>
      </xdr:blipFill>
      <xdr:spPr bwMode="auto">
        <a:xfrm>
          <a:off x="291051" y="190500"/>
          <a:ext cx="1535641" cy="641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190500</xdr:colOff>
      <xdr:row>52</xdr:row>
      <xdr:rowOff>119062</xdr:rowOff>
    </xdr:from>
    <xdr:to>
      <xdr:col>14</xdr:col>
      <xdr:colOff>685800</xdr:colOff>
      <xdr:row>59</xdr:row>
      <xdr:rowOff>180975</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571500</xdr:colOff>
      <xdr:row>66</xdr:row>
      <xdr:rowOff>90487</xdr:rowOff>
    </xdr:from>
    <xdr:to>
      <xdr:col>16</xdr:col>
      <xdr:colOff>95250</xdr:colOff>
      <xdr:row>71</xdr:row>
      <xdr:rowOff>3076575</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38100</xdr:colOff>
      <xdr:row>0</xdr:row>
      <xdr:rowOff>33337</xdr:rowOff>
    </xdr:from>
    <xdr:to>
      <xdr:col>14</xdr:col>
      <xdr:colOff>723900</xdr:colOff>
      <xdr:row>13</xdr:row>
      <xdr:rowOff>61912</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26</xdr:row>
      <xdr:rowOff>190499</xdr:rowOff>
    </xdr:from>
    <xdr:to>
      <xdr:col>14</xdr:col>
      <xdr:colOff>114300</xdr:colOff>
      <xdr:row>47</xdr:row>
      <xdr:rowOff>123824</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0</xdr:colOff>
      <xdr:row>90</xdr:row>
      <xdr:rowOff>0</xdr:rowOff>
    </xdr:from>
    <xdr:to>
      <xdr:col>17</xdr:col>
      <xdr:colOff>266700</xdr:colOff>
      <xdr:row>103</xdr:row>
      <xdr:rowOff>76200</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704850</xdr:colOff>
      <xdr:row>105</xdr:row>
      <xdr:rowOff>38100</xdr:rowOff>
    </xdr:from>
    <xdr:to>
      <xdr:col>17</xdr:col>
      <xdr:colOff>209550</xdr:colOff>
      <xdr:row>118</xdr:row>
      <xdr:rowOff>66675</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838199</xdr:colOff>
      <xdr:row>136</xdr:row>
      <xdr:rowOff>0</xdr:rowOff>
    </xdr:from>
    <xdr:to>
      <xdr:col>17</xdr:col>
      <xdr:colOff>752474</xdr:colOff>
      <xdr:row>151</xdr:row>
      <xdr:rowOff>152400</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160</xdr:row>
      <xdr:rowOff>238124</xdr:rowOff>
    </xdr:from>
    <xdr:to>
      <xdr:col>16</xdr:col>
      <xdr:colOff>266700</xdr:colOff>
      <xdr:row>175</xdr:row>
      <xdr:rowOff>28574</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0</xdr:colOff>
      <xdr:row>186</xdr:row>
      <xdr:rowOff>0</xdr:rowOff>
    </xdr:from>
    <xdr:to>
      <xdr:col>16</xdr:col>
      <xdr:colOff>266700</xdr:colOff>
      <xdr:row>201</xdr:row>
      <xdr:rowOff>28575</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0</xdr:colOff>
      <xdr:row>207</xdr:row>
      <xdr:rowOff>0</xdr:rowOff>
    </xdr:from>
    <xdr:to>
      <xdr:col>16</xdr:col>
      <xdr:colOff>266700</xdr:colOff>
      <xdr:row>221</xdr:row>
      <xdr:rowOff>28575</xdr:rowOff>
    </xdr:to>
    <xdr:graphicFrame macro="">
      <xdr:nvGraphicFramePr>
        <xdr:cNvPr id="16" name="1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0</xdr:colOff>
      <xdr:row>233</xdr:row>
      <xdr:rowOff>0</xdr:rowOff>
    </xdr:from>
    <xdr:to>
      <xdr:col>16</xdr:col>
      <xdr:colOff>266700</xdr:colOff>
      <xdr:row>249</xdr:row>
      <xdr:rowOff>28575</xdr:rowOff>
    </xdr:to>
    <xdr:graphicFrame macro="">
      <xdr:nvGraphicFramePr>
        <xdr:cNvPr id="17" name="1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0</xdr:colOff>
      <xdr:row>255</xdr:row>
      <xdr:rowOff>1</xdr:rowOff>
    </xdr:from>
    <xdr:to>
      <xdr:col>17</xdr:col>
      <xdr:colOff>266700</xdr:colOff>
      <xdr:row>274</xdr:row>
      <xdr:rowOff>142875</xdr:rowOff>
    </xdr:to>
    <xdr:graphicFrame macro="">
      <xdr:nvGraphicFramePr>
        <xdr:cNvPr id="18" name="1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57</xdr:col>
          <xdr:colOff>123825</xdr:colOff>
          <xdr:row>0</xdr:row>
          <xdr:rowOff>161925</xdr:rowOff>
        </xdr:from>
        <xdr:to>
          <xdr:col>58</xdr:col>
          <xdr:colOff>247650</xdr:colOff>
          <xdr:row>2</xdr:row>
          <xdr:rowOff>0</xdr:rowOff>
        </xdr:to>
        <xdr:sp macro="" textlink="">
          <xdr:nvSpPr>
            <xdr:cNvPr id="11265" name="Button 1" hidden="1">
              <a:extLst>
                <a:ext uri="{63B3BB69-23CF-44E3-9099-C40C66FF867C}">
                  <a14:compatExt spid="_x0000_s1126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CO" sz="1000" b="0" i="0" u="none" strike="noStrike" baseline="0">
                  <a:solidFill>
                    <a:srgbClr val="000000"/>
                  </a:solidFill>
                  <a:latin typeface="Arial"/>
                  <a:cs typeface="Arial"/>
                </a:rPr>
                <a:t>Certificación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57</xdr:col>
          <xdr:colOff>123825</xdr:colOff>
          <xdr:row>0</xdr:row>
          <xdr:rowOff>0</xdr:rowOff>
        </xdr:from>
        <xdr:to>
          <xdr:col>58</xdr:col>
          <xdr:colOff>247650</xdr:colOff>
          <xdr:row>0</xdr:row>
          <xdr:rowOff>352425</xdr:rowOff>
        </xdr:to>
        <xdr:sp macro="" textlink="">
          <xdr:nvSpPr>
            <xdr:cNvPr id="11279" name="Button 15" hidden="1">
              <a:extLst>
                <a:ext uri="{63B3BB69-23CF-44E3-9099-C40C66FF867C}">
                  <a14:compatExt spid="_x0000_s1127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CO" sz="1000" b="0" i="0" u="none" strike="noStrike" baseline="0">
                  <a:solidFill>
                    <a:srgbClr val="000000"/>
                  </a:solidFill>
                  <a:latin typeface="Arial"/>
                  <a:cs typeface="Arial"/>
                </a:rPr>
                <a:t>Certificación</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723900</xdr:colOff>
      <xdr:row>0</xdr:row>
      <xdr:rowOff>47625</xdr:rowOff>
    </xdr:from>
    <xdr:to>
      <xdr:col>1</xdr:col>
      <xdr:colOff>523875</xdr:colOff>
      <xdr:row>1</xdr:row>
      <xdr:rowOff>248437</xdr:rowOff>
    </xdr:to>
    <xdr:pic>
      <xdr:nvPicPr>
        <xdr:cNvPr id="3" name="Picture 9" descr="\\Abeltran\publico\Logo completo.gif"/>
        <xdr:cNvPicPr>
          <a:picLocks noChangeAspect="1" noChangeArrowheads="1"/>
        </xdr:cNvPicPr>
      </xdr:nvPicPr>
      <xdr:blipFill>
        <a:blip xmlns:r="http://schemas.openxmlformats.org/officeDocument/2006/relationships" r:embed="rId1" r:link="rId2"/>
        <a:srcRect/>
        <a:stretch>
          <a:fillRect/>
        </a:stretch>
      </xdr:blipFill>
      <xdr:spPr bwMode="auto">
        <a:xfrm>
          <a:off x="723900" y="47625"/>
          <a:ext cx="1952625" cy="724687"/>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NI&#209;O-IBM\Misdocu\Mis%20documentos\capa-instala\versi&#243;n-seg-99\adeicio-junio-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nino1\mis%20documentos\Documents%20and%20Settings\cvalderrama\Mis%20documentos\RENOVACION\EVALUACI&#211;N-PROPUES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rodriguezl/AppData/Local/Microsoft/Windows/Temporary%20Internet%20Files/Content.Outlook/L7ZF31SE/CERTIFICACIONES%202015%20CON%20AUMENTO%20(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rodriguezl/AppData/Local/Microsoft/Windows/Temporary%20Internet%20Files/Content.Outlook/L7ZF31SE/CERTIFICACIONES%20%20mayo%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1-basica"/>
      <sheetName val="09-07-99(106 cargos)"/>
      <sheetName val="distr-nuevos car"/>
      <sheetName val="nuevas FUNCIONES"/>
      <sheetName val="TOTAL "/>
      <sheetName val="RESUMEN-07-29"/>
      <sheetName val="REESTRUC"/>
      <sheetName val="VALOR TOTAL PROY)"/>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3"/>
      <sheetName val="anexo 5"/>
      <sheetName val="anexo 4"/>
      <sheetName val="anexo 7"/>
      <sheetName val="anexo 6"/>
      <sheetName val="anexo9"/>
      <sheetName val="anexo 12"/>
      <sheetName val="ANEXO 8"/>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ERTIFICACION 2015"/>
      <sheetName val="Estadísticas"/>
      <sheetName val="Módulo1"/>
      <sheetName val="Módulo2"/>
      <sheetName val="Módulo3"/>
      <sheetName val="Módulo4"/>
      <sheetName val="Módulo5"/>
      <sheetName val="Módulo6"/>
      <sheetName val="Módulo7"/>
      <sheetName val="Módulo8"/>
      <sheetName val="N. Nominal"/>
      <sheetName val="CERTIFICACIONES 2015 CON AUMENT"/>
    </sheetNames>
    <definedNames>
      <definedName name="CERTIFICACION"/>
    </definedNames>
    <sheetDataSet>
      <sheetData sheetId="0" refreshError="1">
        <row r="6">
          <cell r="B6" t="str">
            <v>0030-25</v>
          </cell>
          <cell r="C6">
            <v>8917024</v>
          </cell>
          <cell r="D6">
            <v>9332558</v>
          </cell>
        </row>
        <row r="7">
          <cell r="B7" t="str">
            <v>0037-19</v>
          </cell>
          <cell r="C7">
            <v>5657111</v>
          </cell>
          <cell r="D7">
            <v>5920733</v>
          </cell>
        </row>
        <row r="8">
          <cell r="B8" t="str">
            <v>0105-11</v>
          </cell>
          <cell r="C8">
            <v>3918226</v>
          </cell>
          <cell r="D8">
            <v>4100816</v>
          </cell>
        </row>
        <row r="9">
          <cell r="B9" t="str">
            <v>0110-19</v>
          </cell>
          <cell r="C9">
            <v>5657111</v>
          </cell>
          <cell r="D9">
            <v>5920733</v>
          </cell>
        </row>
        <row r="10">
          <cell r="B10" t="str">
            <v>0137-16</v>
          </cell>
          <cell r="C10">
            <v>4599184</v>
          </cell>
          <cell r="D10">
            <v>4813506</v>
          </cell>
        </row>
        <row r="11">
          <cell r="B11" t="str">
            <v>1020-04</v>
          </cell>
          <cell r="C11">
            <v>3117271</v>
          </cell>
          <cell r="D11">
            <v>3262536</v>
          </cell>
        </row>
        <row r="12">
          <cell r="B12" t="str">
            <v>1020-05</v>
          </cell>
          <cell r="C12">
            <v>3197298</v>
          </cell>
          <cell r="D12">
            <v>3346293</v>
          </cell>
        </row>
        <row r="13">
          <cell r="B13" t="str">
            <v>1020-06</v>
          </cell>
          <cell r="C13">
            <v>3620282</v>
          </cell>
          <cell r="D13">
            <v>3788988</v>
          </cell>
        </row>
        <row r="14">
          <cell r="B14" t="str">
            <v>1020-09</v>
          </cell>
          <cell r="C14">
            <v>4648529</v>
          </cell>
          <cell r="D14">
            <v>4865151</v>
          </cell>
        </row>
        <row r="15">
          <cell r="B15" t="str">
            <v>1020-12</v>
          </cell>
          <cell r="C15">
            <v>5338346</v>
          </cell>
          <cell r="D15">
            <v>5587113</v>
          </cell>
        </row>
        <row r="16">
          <cell r="B16" t="str">
            <v>1020-14</v>
          </cell>
          <cell r="C16">
            <v>6178106</v>
          </cell>
          <cell r="D16">
            <v>6466006</v>
          </cell>
        </row>
        <row r="17">
          <cell r="B17" t="str">
            <v>1045-09</v>
          </cell>
          <cell r="C17">
            <v>4648529</v>
          </cell>
          <cell r="D17">
            <v>4865151</v>
          </cell>
        </row>
        <row r="18">
          <cell r="B18" t="str">
            <v>2028-13</v>
          </cell>
          <cell r="C18">
            <v>2655992</v>
          </cell>
          <cell r="D18">
            <v>2779762</v>
          </cell>
        </row>
        <row r="19">
          <cell r="B19" t="str">
            <v>2028-17</v>
          </cell>
          <cell r="C19">
            <v>3563568</v>
          </cell>
          <cell r="D19">
            <v>3729631</v>
          </cell>
        </row>
        <row r="20">
          <cell r="B20" t="str">
            <v>2028-19</v>
          </cell>
          <cell r="C20">
            <v>4128128</v>
          </cell>
          <cell r="D20">
            <v>4320499</v>
          </cell>
        </row>
        <row r="21">
          <cell r="B21" t="str">
            <v>2044-01</v>
          </cell>
          <cell r="C21">
            <v>1401228</v>
          </cell>
          <cell r="D21">
            <v>1466526</v>
          </cell>
        </row>
        <row r="22">
          <cell r="B22" t="str">
            <v>2044-03</v>
          </cell>
          <cell r="C22">
            <v>1618768</v>
          </cell>
          <cell r="D22">
            <v>1694203</v>
          </cell>
        </row>
        <row r="23">
          <cell r="B23" t="str">
            <v>2044-05</v>
          </cell>
          <cell r="C23">
            <v>1803069</v>
          </cell>
          <cell r="D23">
            <v>1887093</v>
          </cell>
        </row>
        <row r="24">
          <cell r="B24" t="str">
            <v>2044-07</v>
          </cell>
          <cell r="C24">
            <v>1958224</v>
          </cell>
          <cell r="D24">
            <v>2049478</v>
          </cell>
        </row>
        <row r="25">
          <cell r="B25" t="str">
            <v>2044-09</v>
          </cell>
          <cell r="C25">
            <v>2144072</v>
          </cell>
          <cell r="D25">
            <v>2243986</v>
          </cell>
        </row>
        <row r="26">
          <cell r="B26" t="str">
            <v>2044-10</v>
          </cell>
          <cell r="C26">
            <v>2217231</v>
          </cell>
          <cell r="D26">
            <v>2320554</v>
          </cell>
        </row>
        <row r="27">
          <cell r="B27" t="str">
            <v>2044-11</v>
          </cell>
          <cell r="C27">
            <v>2310581</v>
          </cell>
          <cell r="D27">
            <v>2418255</v>
          </cell>
        </row>
        <row r="28">
          <cell r="B28" t="str">
            <v>3124-07</v>
          </cell>
          <cell r="C28">
            <v>1061488</v>
          </cell>
          <cell r="D28">
            <v>1110954</v>
          </cell>
        </row>
        <row r="29">
          <cell r="B29" t="str">
            <v>3124-09</v>
          </cell>
          <cell r="C29">
            <v>1197798</v>
          </cell>
          <cell r="D29">
            <v>1253616</v>
          </cell>
        </row>
        <row r="30">
          <cell r="B30" t="str">
            <v>3124-11</v>
          </cell>
          <cell r="C30">
            <v>1321401</v>
          </cell>
          <cell r="D30">
            <v>1382979</v>
          </cell>
        </row>
        <row r="31">
          <cell r="B31" t="str">
            <v>3124-15</v>
          </cell>
          <cell r="C31">
            <v>1618768</v>
          </cell>
          <cell r="D31">
            <v>1694203</v>
          </cell>
        </row>
        <row r="32">
          <cell r="B32" t="str">
            <v>4044-07</v>
          </cell>
          <cell r="C32">
            <v>734282</v>
          </cell>
          <cell r="D32">
            <v>768500</v>
          </cell>
        </row>
        <row r="33">
          <cell r="B33" t="str">
            <v>4044-08</v>
          </cell>
          <cell r="C33">
            <v>778027</v>
          </cell>
          <cell r="D33">
            <v>814284</v>
          </cell>
        </row>
        <row r="34">
          <cell r="B34" t="str">
            <v>4044-09</v>
          </cell>
          <cell r="C34">
            <v>827660</v>
          </cell>
          <cell r="D34">
            <v>866229</v>
          </cell>
        </row>
        <row r="35">
          <cell r="B35" t="str">
            <v>4044-11</v>
          </cell>
          <cell r="C35">
            <v>981908</v>
          </cell>
          <cell r="D35">
            <v>1027665</v>
          </cell>
        </row>
        <row r="36">
          <cell r="B36" t="str">
            <v>4064-05</v>
          </cell>
          <cell r="C36">
            <v>616000</v>
          </cell>
          <cell r="D36">
            <v>644706</v>
          </cell>
        </row>
        <row r="37">
          <cell r="B37" t="str">
            <v>4103-09</v>
          </cell>
          <cell r="C37">
            <v>827660</v>
          </cell>
          <cell r="D37">
            <v>866229</v>
          </cell>
        </row>
        <row r="38">
          <cell r="B38" t="str">
            <v>4103-11</v>
          </cell>
          <cell r="C38">
            <v>981908</v>
          </cell>
          <cell r="D38">
            <v>1027665</v>
          </cell>
        </row>
        <row r="39">
          <cell r="B39" t="str">
            <v>4103-13</v>
          </cell>
          <cell r="C39">
            <v>1088393</v>
          </cell>
          <cell r="D39">
            <v>1139113</v>
          </cell>
        </row>
        <row r="40">
          <cell r="B40" t="str">
            <v>4169-09</v>
          </cell>
          <cell r="C40">
            <v>827660</v>
          </cell>
          <cell r="D40">
            <v>866229</v>
          </cell>
        </row>
        <row r="41">
          <cell r="B41" t="str">
            <v>4178-08</v>
          </cell>
          <cell r="C41">
            <v>778027</v>
          </cell>
          <cell r="D41">
            <v>814284</v>
          </cell>
        </row>
        <row r="42">
          <cell r="B42" t="str">
            <v>4178-10</v>
          </cell>
          <cell r="C42">
            <v>909693</v>
          </cell>
          <cell r="D42">
            <v>952085</v>
          </cell>
        </row>
        <row r="43">
          <cell r="B43" t="str">
            <v>4178-11</v>
          </cell>
          <cell r="C43">
            <v>981908</v>
          </cell>
          <cell r="D43">
            <v>1027665</v>
          </cell>
        </row>
        <row r="44">
          <cell r="B44" t="str">
            <v>4178-13</v>
          </cell>
          <cell r="C44">
            <v>1088393</v>
          </cell>
          <cell r="D44">
            <v>1139113</v>
          </cell>
        </row>
        <row r="45">
          <cell r="B45" t="str">
            <v>4210-16</v>
          </cell>
          <cell r="C45">
            <v>1197798</v>
          </cell>
          <cell r="D45">
            <v>1253616</v>
          </cell>
        </row>
        <row r="46">
          <cell r="B46" t="str">
            <v>4210-18</v>
          </cell>
          <cell r="C46">
            <v>1253433</v>
          </cell>
          <cell r="D46">
            <v>1311843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ERTIFICACION 2015"/>
      <sheetName val="Estadísticas"/>
      <sheetName val="Módulo1"/>
      <sheetName val="Módulo2"/>
      <sheetName val="Módulo3"/>
      <sheetName val="Módulo4"/>
      <sheetName val="Módulo5"/>
      <sheetName val="Módulo6"/>
      <sheetName val="Módulo7"/>
      <sheetName val="Módulo8"/>
      <sheetName val="N. Nominal"/>
      <sheetName val="CERTIFICACIONES  mayo 2015"/>
    </sheetNames>
    <definedNames>
      <definedName name="CERTIFICACION"/>
    </definedNames>
    <sheetDataSet>
      <sheetData sheetId="0">
        <row r="6">
          <cell r="B6" t="str">
            <v>0030-25</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cela Rodríguez Lizcano" refreshedDate="42171.695844675924" createdVersion="4" refreshedVersion="4" minRefreshableVersion="3" recordCount="12">
  <cacheSource type="worksheet">
    <worksheetSource name="Tabla1"/>
  </cacheSource>
  <cacheFields count="30">
    <cacheField name="No." numFmtId="0">
      <sharedItems containsSemiMixedTypes="0" containsString="0" containsNumber="1" containsInteger="1" minValue="1" maxValue="12"/>
    </cacheField>
    <cacheField name="Mes del evento" numFmtId="0">
      <sharedItems containsBlank="1" count="8">
        <s v="Febrero"/>
        <s v="Abril"/>
        <s v="Mayo"/>
        <s v="Junio"/>
        <m/>
        <s v="JULIO" u="1"/>
        <s v="SEPTIEMBRE" u="1"/>
        <s v="MARZO" u="1"/>
      </sharedItems>
    </cacheField>
    <cacheField name="Fecha del evento" numFmtId="14">
      <sharedItems containsDate="1" containsBlank="1" containsMixedTypes="1" minDate="2015-02-09T00:00:00" maxDate="2015-06-02T00:00:00"/>
    </cacheField>
    <cacheField name="DIA DEL EVENTO" numFmtId="0">
      <sharedItems containsBlank="1" count="5">
        <s v="LUNES"/>
        <s v="VIERNES"/>
        <s v="JUEVES"/>
        <m/>
        <s v="MARTES" u="1"/>
      </sharedItems>
    </cacheField>
    <cacheField name="Hora del evento" numFmtId="179">
      <sharedItems containsNonDate="0" containsDate="1" containsString="0" containsBlank="1" minDate="1899-12-30T10:40:00" maxDate="1903-05-04T12:20:00" count="14">
        <d v="1899-12-30T11:10:00"/>
        <d v="1899-12-30T11:00:00"/>
        <d v="1899-12-30T15:00:00"/>
        <d v="1899-12-30T14:45:00"/>
        <d v="1899-12-30T10:40:00"/>
        <d v="1899-12-30T11:40:00"/>
        <m/>
        <d v="1899-12-30T13:30:00" u="1"/>
        <d v="1899-12-30T19:15:00" u="1"/>
        <d v="1899-12-30T10:45:00" u="1"/>
        <d v="1899-12-30T18:40:00" u="1"/>
        <d v="1899-12-30T16:55:00" u="1"/>
        <d v="1903-05-04T12:20:00" u="1"/>
        <d v="1899-12-30T20:00:00" u="1"/>
      </sharedItems>
    </cacheField>
    <cacheField name="IDENTIFICACION" numFmtId="3">
      <sharedItems containsString="0" containsBlank="1" containsNumber="1" containsInteger="1" minValue="10537171" maxValue="1037572287"/>
    </cacheField>
    <cacheField name="NOMBRE" numFmtId="0">
      <sharedItems/>
    </cacheField>
    <cacheField name="APELLIDO" numFmtId="0">
      <sharedItems/>
    </cacheField>
    <cacheField name="Cargo" numFmtId="0">
      <sharedItems count="12" longText="1">
        <s v="Secretario (Prov)"/>
        <s v="PRESTACIÓN DE SERVICIOS PROFESIONALES PARA APOYAR EL GRUPO DE TRABAJO PARA LA PROTECCIÓN DE LA COMPETENCIA EN TODAS LAS ACTUACIONES JURÍDICAS DE PRÁCTICAS COMERCIALES RESTRICTIVAS Y COMPETENCIA DESLEAL ADMINISTRATIVA QUE TENGA A CARGO."/>
        <s v="Profesional Universitario (Prov)"/>
        <s v="PRESTACIÓN DE SERVICIOS PARA APOYAR EL GRUPO DE TRABAJO PARA LA PROTECCIÓN DE LA COMPETENCIA EN TODOS LOS TRÁMITES DE PRÁCTICAS COMERCIALES RESTRICTIVAS Y COMPETENCIA DESLEAL ADMINISTRATIVA"/>
        <s v="PRESTACIÓN DE LOS SERVICIOS PROFESIONALES PARA APOYAR AL GRUPO DE TRABAJO DE APOYO A LA RED NACIONAL DE PROTECCIÓN AL CONSUMIDOR EN TODOS LOS TEMAS RELACIONADOS CON LA DIFUSIÓN, CAPACITACIÓN Y ASISTENCIA A LOS MIEMBROS DE LA RED NACIONAL DE PROTECCIÓN AL CONSUMIDOR, A LOS CONSUMIDORES Y USUARIOS EN GENERAL."/>
        <s v="PRESTACIÓN DE SERVICIOS PROFESIONALES PARA APOYAR A LA RED NACIONAL DE PROTECCIÓN AL CONSUMIDOR EN LA COORDINACIÓN DE LAS ACTIVIDADES QUE SE ADELANTEN EN LAS CASAS DEL CONSUMIDOR, REGIÓN Y ZONA DE INFLUENCIA."/>
        <e v="#N/A"/>
        <s v="Secretario (E)" u="1"/>
        <s v="Abogada" u="1"/>
        <s v="Auxiliar de Servicios Generales (Prov)" u="1"/>
        <s v="Profesional Especializado (Prov)" u="1"/>
        <s v="Técnico Administrativo (Prov)" u="1"/>
      </sharedItems>
    </cacheField>
    <cacheField name="Dependencia" numFmtId="0">
      <sharedItems count="10">
        <s v="Oficina de Control Interno"/>
        <e v="#N/A"/>
        <s v="Dirección de Investigaciones de Protección de Usuarios de Servicios de Comunicaciones"/>
        <s v="Dirección de Investigaciones para el Control y Verificación de Reglamentos Técnicos y Metrología Legal"/>
        <s v="Dirección Administrativa" u="1"/>
        <s v="Despacho del Superintendente Delegado para la Protección de la Competencia" u="1"/>
        <s v="Dirección de Signos Distintivos" u="1"/>
        <s v="Oficina Asesora Jurídica" u="1"/>
        <s v="Dirección de Investigación de Protección de Datos Personales" u="1"/>
        <s v="Despacho del Superintendente Delegado para la Propiedad Industrial" u="1"/>
      </sharedItems>
    </cacheField>
    <cacheField name="Grupo de Trabajo" numFmtId="0">
      <sharedItems containsMixedTypes="1" containsNumber="1" containsInteger="1" minValue="0" maxValue="0" count="4">
        <s v=""/>
        <e v="#N/A"/>
        <s v="- Grupo de Trabajo de Investigaciones Administrativas de Protección de Usuarios de Servicios de Comunicaciones"/>
        <n v="0" u="1"/>
      </sharedItems>
    </cacheField>
    <cacheField name="Tipo de vinculación" numFmtId="0">
      <sharedItems containsBlank="1" count="3">
        <s v="Funcionario"/>
        <s v="Contratista"/>
        <m/>
      </sharedItems>
    </cacheField>
    <cacheField name="Fecha de Ingreso" numFmtId="14">
      <sharedItems containsDate="1" containsMixedTypes="1" minDate="2010-11-02T00:00:00" maxDate="2015-03-05T00:00:00"/>
    </cacheField>
    <cacheField name="Edad" numFmtId="1">
      <sharedItems containsMixedTypes="1" containsNumber="1" minValue="26.235616438356164" maxValue="49.024657534246572" count="13">
        <n v="26.235616438356164"/>
        <n v="29"/>
        <n v="38.175342465753424"/>
        <n v="31.832876712328765"/>
        <e v="#N/A"/>
        <n v="41.698630136986303" u="1"/>
        <n v="27.063013698630137" u="1"/>
        <n v="37.147945205479452" u="1"/>
        <n v="49.024657534246572" u="1"/>
        <n v="39" u="1"/>
        <n v="45" u="1"/>
        <n v="49" u="1"/>
        <n v="30" u="1"/>
      </sharedItems>
    </cacheField>
    <cacheField name="Tipo de ocupación al momento del accidente" numFmtId="0">
      <sharedItems containsBlank="1"/>
    </cacheField>
    <cacheField name="Actividad realizada en el momento de ocurrencia del evento" numFmtId="0">
      <sharedItems containsBlank="1"/>
    </cacheField>
    <cacheField name="Jornada de trabajo habitual (Diurna, Nocturna, Mixta)" numFmtId="0">
      <sharedItems containsBlank="1" count="3">
        <s v="Diurna"/>
        <m/>
        <s v="Extra" u="1"/>
      </sharedItems>
    </cacheField>
    <cacheField name="Horas trabajadas al momento del evento" numFmtId="1">
      <sharedItems containsBlank="1" containsMixedTypes="1" containsNumber="1" minValue="0.17708333333333334" maxValue="0.17708333333333334" count="7">
        <s v="3 horas"/>
        <s v="7 horas"/>
        <s v="6:45 horas"/>
        <s v="2:40 Horas"/>
        <s v="3:40 horas"/>
        <m/>
        <n v="0.17708333333333334" u="1"/>
      </sharedItems>
    </cacheField>
    <cacheField name="Descripción del evento" numFmtId="0">
      <sharedItems containsBlank="1" longText="1"/>
    </cacheField>
    <cacheField name="Ciudad del evento" numFmtId="0">
      <sharedItems containsBlank="1"/>
    </cacheField>
    <cacheField name="Sitio de ocurrencia" numFmtId="0">
      <sharedItems containsBlank="1" count="13">
        <s v="Piso 3 ala norte"/>
        <s v="Pasillo"/>
        <s v="Puesto de trabajo"/>
        <s v="Escaleras"/>
        <m/>
        <s v="Piso 10 " u="1"/>
        <s v="Oficina" u="1"/>
        <s v="Corredor" u="1"/>
        <s v="Piso 10  ala norte" u="1"/>
        <s v="Habitación del hotel" u="1"/>
        <s v="Ascensores piso 10" u="1"/>
        <s v="Area recreativa" u="1"/>
        <s v="Pasillo del piso 10" u="1"/>
      </sharedItems>
    </cacheField>
    <cacheField name="Tipo de lesión" numFmtId="0">
      <sharedItems containsBlank="1" count="7">
        <s v="Golpe"/>
        <s v="Herida"/>
        <s v="Torcedura"/>
        <m/>
        <s v="Esguince Grado 1_x000a__x000a_Contusión dedo" u="1"/>
        <s v="Contusion o Golpe" u="1"/>
        <s v="Torcedura, esguince " u="1"/>
      </sharedItems>
    </cacheField>
    <cacheField name="Parte del cuerpo afectada" numFmtId="0">
      <sharedItems containsBlank="1" count="14">
        <s v="Coccix"/>
        <s v="Hombro derecho"/>
        <s v="Pulgar derecho"/>
        <s v="Tronco"/>
        <s v="dedo pulgar"/>
        <s v="cabeza y pie derecho"/>
        <s v="tobillo izquierdo"/>
        <m/>
        <s v="Rodilla izquierda" u="1"/>
        <s v="Cara" u="1"/>
        <s v="ojo Izquierdo" u="1"/>
        <s v="Tobillo derecho" u="1"/>
        <s v="Pies derecho" u="1"/>
        <s v="Pies " u="1"/>
      </sharedItems>
    </cacheField>
    <cacheField name="Agente del accidente" numFmtId="0">
      <sharedItems containsBlank="1" count="11">
        <s v="Caida de personas"/>
        <s v="Ventana"/>
        <s v="Saca Ganchos"/>
        <s v="Caida de objeto"/>
        <m/>
        <s v=" OTROS AGENTES NO CLASIFICADOS BAJO OTROS EPÍGRAFES" u="1"/>
        <s v=" OTROS" u="1"/>
        <s v="ASCENSORES, MONTACARGAS" u="1"/>
        <s v=" PISOS" u="1"/>
        <s v="Piso" u="1"/>
        <s v=" ESPACIOS EXIGUOS" u="1"/>
      </sharedItems>
    </cacheField>
    <cacheField name="Días de Incapacidad" numFmtId="0">
      <sharedItems containsString="0" containsBlank="1" containsNumber="1" containsInteger="1" minValue="0" maxValue="5" count="6">
        <n v="2"/>
        <n v="0"/>
        <n v="5"/>
        <m/>
        <n v="1" u="1"/>
        <n v="4" u="1"/>
      </sharedItems>
    </cacheField>
    <cacheField name="Días u horas  perdidas (Terapias, Citas)" numFmtId="0">
      <sharedItems containsNonDate="0" containsString="0" containsBlank="1"/>
    </cacheField>
    <cacheField name="Días con restricciones" numFmtId="0">
      <sharedItems containsNonDate="0" containsString="0" containsBlank="1"/>
    </cacheField>
    <cacheField name="Costos directos" numFmtId="0">
      <sharedItems containsNonDate="0" containsString="0" containsBlank="1"/>
    </cacheField>
    <cacheField name="Costos indirectos" numFmtId="0">
      <sharedItems containsNonDate="0" containsString="0" containsBlank="1"/>
    </cacheField>
    <cacheField name="Costos totales"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
  <r>
    <n v="1"/>
    <x v="0"/>
    <d v="2015-02-09T00:00:00"/>
    <x v="0"/>
    <x v="0"/>
    <n v="1022354174"/>
    <s v="GINA PAOLA"/>
    <s v="TORRES DUQUINO"/>
    <x v="0"/>
    <x v="0"/>
    <x v="0"/>
    <x v="0"/>
    <d v="2010-11-02T00:00:00"/>
    <x v="0"/>
    <s v="Habitual"/>
    <s v="Alistamiento de reunión"/>
    <x v="0"/>
    <x v="0"/>
    <s v="&quot;Eran las 11:10 a.m., cuando se levantó de la silla donde se encontraba para preparar la reunión con el jefe, en la organización de asientos, para la mencionada reunión, uno de los compañeros retiró la silla, donde ella se encontraba sentada. Advirtiendo con las palabras cuidado- cuidado&quot; Ella se encontraba distraida hablando con su jefe y al volver a tener la intensión de sentarse, asumió que la silla estaba ahí y se produjo el accidente. "/>
    <s v="Bogotá"/>
    <x v="0"/>
    <x v="0"/>
    <x v="0"/>
    <x v="0"/>
    <x v="0"/>
    <m/>
    <m/>
    <m/>
    <m/>
    <x v="0"/>
  </r>
  <r>
    <n v="2"/>
    <x v="0"/>
    <s v="13/02/015"/>
    <x v="1"/>
    <x v="1"/>
    <n v="1037572287"/>
    <s v="PAOLA"/>
    <s v="ALARCON LOPEZ"/>
    <x v="1"/>
    <x v="1"/>
    <x v="1"/>
    <x v="1"/>
    <d v="2015-01-22T00:00:00"/>
    <x v="1"/>
    <s v="Habitual"/>
    <s v="Caminaba por pasillos"/>
    <x v="0"/>
    <x v="0"/>
    <s v="&quot;El pasillo estaba siendo ocupado por una reunión, en ejecución, para atravesarlo tuve que acercarme a las ventanas, una ventana en especial tiene una estructura diferene la cual se caracteriza por tener una ubicación diagonal y sobresalir, es decir, ocupar más espacio en la sala. Esta forma irregular no la vi porque es de vidrio transparente y con la punta golpee parte sensible de mi hombro que me inpidio continuar con mis actividades de escritura por dolor&quot;"/>
    <s v="Bogotá"/>
    <x v="1"/>
    <x v="0"/>
    <x v="1"/>
    <x v="1"/>
    <x v="1"/>
    <m/>
    <m/>
    <m/>
    <m/>
    <x v="0"/>
  </r>
  <r>
    <n v="3"/>
    <x v="0"/>
    <d v="2015-02-23T00:00:00"/>
    <x v="0"/>
    <x v="2"/>
    <n v="52379194"/>
    <s v="SARAH PAOLA ANDREA"/>
    <s v="GUILLÉN OLAYA"/>
    <x v="2"/>
    <x v="2"/>
    <x v="2"/>
    <x v="0"/>
    <d v="2015-01-09T00:00:00"/>
    <x v="2"/>
    <s v="Habitual"/>
    <s v="Retiraba gancho con saca ganchos"/>
    <x v="0"/>
    <x v="1"/>
    <s v="El trabajador se encontraba retirando ganchos de unos documentos y se punciona con el saca ganchos el dedo pulgar de la mano derecha. "/>
    <s v="Bogotá"/>
    <x v="2"/>
    <x v="1"/>
    <x v="2"/>
    <x v="2"/>
    <x v="2"/>
    <m/>
    <m/>
    <m/>
    <m/>
    <x v="0"/>
  </r>
  <r>
    <n v="4"/>
    <x v="1"/>
    <d v="2015-04-16T00:00:00"/>
    <x v="2"/>
    <x v="3"/>
    <n v="39581635"/>
    <s v="MIREYA"/>
    <s v="JIMÉNEZ REYES"/>
    <x v="0"/>
    <x v="3"/>
    <x v="0"/>
    <x v="0"/>
    <d v="2012-03-12T00:00:00"/>
    <x v="3"/>
    <s v="Habitual"/>
    <s v="Archivo de expedientes"/>
    <x v="0"/>
    <x v="2"/>
    <s v="Me encontraba en la oficina, tome unos documentos y expediente, me dirigí al archivo como soy baja de estatura no alcanzo a los primeros entrepaños anexar documentos, lo que hice fue subirme a los extrepaños para alcander a organizar, anexar e intercalar documentos y expedientes"/>
    <s v="Bogotá"/>
    <x v="2"/>
    <x v="0"/>
    <x v="3"/>
    <x v="0"/>
    <x v="3"/>
    <m/>
    <m/>
    <m/>
    <m/>
    <x v="0"/>
  </r>
  <r>
    <n v="5"/>
    <x v="1"/>
    <d v="2015-04-17T00:00:00"/>
    <x v="1"/>
    <x v="4"/>
    <n v="1020778073"/>
    <s v="DANIEL"/>
    <s v="ACEVEDO TRILLOS"/>
    <x v="3"/>
    <x v="1"/>
    <x v="1"/>
    <x v="1"/>
    <d v="2015-03-04T00:00:00"/>
    <x v="4"/>
    <s v="Habitual"/>
    <s v="Revisión de expedientes"/>
    <x v="0"/>
    <x v="3"/>
    <s v="Se encontraba revisando unos expedientes, de repente se le cae una botella sobre su mano derecha, causandole dolor e inflamación en dedu pulgar"/>
    <s v="Bogotá"/>
    <x v="2"/>
    <x v="0"/>
    <x v="4"/>
    <x v="3"/>
    <x v="3"/>
    <m/>
    <m/>
    <m/>
    <m/>
    <x v="0"/>
  </r>
  <r>
    <n v="6"/>
    <x v="2"/>
    <d v="2015-05-22T00:00:00"/>
    <x v="1"/>
    <x v="5"/>
    <n v="55064006"/>
    <s v="GISSELY"/>
    <s v="ORTIZ LOSADA"/>
    <x v="4"/>
    <x v="1"/>
    <x v="1"/>
    <x v="1"/>
    <d v="2015-01-16T00:00:00"/>
    <x v="4"/>
    <s v="Habitual"/>
    <s v="Traslado a otra oficina"/>
    <x v="0"/>
    <x v="4"/>
    <s v="Se encontraba trasladandose de un puesto a otro, de repente se resvala y cae cgolpeandose la cabeza contra un vidrio y pie derecho"/>
    <s v="Bogotá"/>
    <x v="1"/>
    <x v="0"/>
    <x v="5"/>
    <x v="0"/>
    <x v="3"/>
    <m/>
    <m/>
    <m/>
    <m/>
    <x v="0"/>
  </r>
  <r>
    <n v="7"/>
    <x v="3"/>
    <d v="2015-06-01T00:00:00"/>
    <x v="0"/>
    <x v="2"/>
    <n v="10537171"/>
    <s v="JESUS"/>
    <s v="OROZCO MUÑOZ"/>
    <x v="5"/>
    <x v="1"/>
    <x v="1"/>
    <x v="1"/>
    <d v="2015-01-16T00:00:00"/>
    <x v="4"/>
    <s v="Habitual"/>
    <s v="Saliendo de oficina"/>
    <x v="0"/>
    <x v="1"/>
    <s v="El trabajador se encontraba saliendo de la oficina bajando las escaleras de repente presenta torcedura y esgince en tobillo izquierdo"/>
    <s v="Ppayan"/>
    <x v="3"/>
    <x v="2"/>
    <x v="6"/>
    <x v="4"/>
    <x v="3"/>
    <m/>
    <m/>
    <m/>
    <m/>
    <x v="0"/>
  </r>
  <r>
    <n v="8"/>
    <x v="4"/>
    <m/>
    <x v="3"/>
    <x v="6"/>
    <m/>
    <e v="#N/A"/>
    <e v="#N/A"/>
    <x v="6"/>
    <x v="1"/>
    <x v="1"/>
    <x v="2"/>
    <e v="#N/A"/>
    <x v="4"/>
    <m/>
    <m/>
    <x v="1"/>
    <x v="5"/>
    <m/>
    <m/>
    <x v="4"/>
    <x v="3"/>
    <x v="7"/>
    <x v="4"/>
    <x v="3"/>
    <m/>
    <m/>
    <m/>
    <m/>
    <x v="0"/>
  </r>
  <r>
    <n v="9"/>
    <x v="4"/>
    <m/>
    <x v="3"/>
    <x v="6"/>
    <m/>
    <e v="#N/A"/>
    <e v="#N/A"/>
    <x v="6"/>
    <x v="1"/>
    <x v="1"/>
    <x v="2"/>
    <e v="#N/A"/>
    <x v="4"/>
    <m/>
    <m/>
    <x v="1"/>
    <x v="5"/>
    <m/>
    <m/>
    <x v="4"/>
    <x v="3"/>
    <x v="7"/>
    <x v="4"/>
    <x v="3"/>
    <m/>
    <m/>
    <m/>
    <m/>
    <x v="0"/>
  </r>
  <r>
    <n v="10"/>
    <x v="4"/>
    <m/>
    <x v="3"/>
    <x v="6"/>
    <m/>
    <e v="#N/A"/>
    <e v="#N/A"/>
    <x v="6"/>
    <x v="1"/>
    <x v="1"/>
    <x v="2"/>
    <e v="#N/A"/>
    <x v="4"/>
    <m/>
    <m/>
    <x v="1"/>
    <x v="5"/>
    <m/>
    <m/>
    <x v="4"/>
    <x v="3"/>
    <x v="7"/>
    <x v="4"/>
    <x v="3"/>
    <m/>
    <m/>
    <m/>
    <m/>
    <x v="0"/>
  </r>
  <r>
    <n v="11"/>
    <x v="4"/>
    <m/>
    <x v="3"/>
    <x v="6"/>
    <m/>
    <e v="#N/A"/>
    <e v="#N/A"/>
    <x v="6"/>
    <x v="1"/>
    <x v="1"/>
    <x v="2"/>
    <e v="#N/A"/>
    <x v="4"/>
    <m/>
    <m/>
    <x v="1"/>
    <x v="5"/>
    <m/>
    <m/>
    <x v="4"/>
    <x v="3"/>
    <x v="7"/>
    <x v="4"/>
    <x v="3"/>
    <m/>
    <m/>
    <m/>
    <m/>
    <x v="0"/>
  </r>
  <r>
    <n v="12"/>
    <x v="4"/>
    <m/>
    <x v="3"/>
    <x v="6"/>
    <m/>
    <e v="#N/A"/>
    <e v="#N/A"/>
    <x v="6"/>
    <x v="1"/>
    <x v="1"/>
    <x v="2"/>
    <e v="#N/A"/>
    <x v="4"/>
    <m/>
    <m/>
    <x v="1"/>
    <x v="5"/>
    <m/>
    <m/>
    <x v="4"/>
    <x v="3"/>
    <x v="7"/>
    <x v="4"/>
    <x v="3"/>
    <m/>
    <m/>
    <m/>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3"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B186:H192" firstHeaderRow="1" firstDataRow="2" firstDataCol="1"/>
  <pivotFields count="30">
    <pivotField showAll="0"/>
    <pivotField axis="axisCol" showAll="0">
      <items count="9">
        <item x="0"/>
        <item m="1" x="7"/>
        <item x="1"/>
        <item x="2"/>
        <item x="3"/>
        <item m="1" x="5"/>
        <item m="1" x="6"/>
        <item x="4"/>
        <item t="default"/>
      </items>
    </pivotField>
    <pivotField numFmtId="14" showAll="0"/>
    <pivotField dataField="1" showAll="0"/>
    <pivotField showAll="0"/>
    <pivotField numFmtId="3" showAll="0"/>
    <pivotField showAll="0"/>
    <pivotField showAll="0"/>
    <pivotField showAll="0"/>
    <pivotField showAll="0"/>
    <pivotField showAll="0"/>
    <pivotField showAll="0"/>
    <pivotField numFmtId="14" showAll="0"/>
    <pivotField numFmtId="1" showAll="0"/>
    <pivotField showAll="0"/>
    <pivotField showAll="0"/>
    <pivotField showAll="0"/>
    <pivotField showAll="0"/>
    <pivotField showAll="0"/>
    <pivotField showAll="0"/>
    <pivotField showAll="0"/>
    <pivotField axis="axisRow" showAll="0">
      <items count="8">
        <item m="1" x="5"/>
        <item m="1" x="4"/>
        <item m="1" x="6"/>
        <item x="3"/>
        <item x="0"/>
        <item x="1"/>
        <item x="2"/>
        <item t="default"/>
      </items>
    </pivotField>
    <pivotField showAll="0"/>
    <pivotField showAll="0"/>
    <pivotField showAll="0"/>
    <pivotField showAll="0"/>
    <pivotField showAll="0"/>
    <pivotField showAll="0"/>
    <pivotField showAll="0"/>
    <pivotField showAll="0"/>
  </pivotFields>
  <rowFields count="1">
    <field x="21"/>
  </rowFields>
  <rowItems count="5">
    <i>
      <x v="3"/>
    </i>
    <i>
      <x v="4"/>
    </i>
    <i>
      <x v="5"/>
    </i>
    <i>
      <x v="6"/>
    </i>
    <i t="grand">
      <x/>
    </i>
  </rowItems>
  <colFields count="1">
    <field x="1"/>
  </colFields>
  <colItems count="6">
    <i>
      <x/>
    </i>
    <i>
      <x v="2"/>
    </i>
    <i>
      <x v="3"/>
    </i>
    <i>
      <x v="4"/>
    </i>
    <i>
      <x v="7"/>
    </i>
    <i t="grand">
      <x/>
    </i>
  </colItems>
  <dataFields count="1">
    <dataField name="Cuenta de DIA DEL EVENTO" fld="3" subtotal="count" baseField="0" baseItem="0"/>
  </dataFields>
  <formats count="4">
    <format dxfId="34">
      <pivotArea type="origin" dataOnly="0" labelOnly="1" outline="0" fieldPosition="0"/>
    </format>
    <format dxfId="33">
      <pivotArea field="21" type="button" dataOnly="0" labelOnly="1" outline="0" axis="axisRow" fieldPosition="0"/>
    </format>
    <format dxfId="32">
      <pivotArea dataOnly="0" labelOnly="1" fieldPosition="0">
        <references count="1">
          <reference field="21" count="0"/>
        </references>
      </pivotArea>
    </format>
    <format dxfId="3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Tabla dinámica16"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B256:H262" firstHeaderRow="1" firstDataRow="2" firstDataCol="1"/>
  <pivotFields count="30">
    <pivotField showAll="0"/>
    <pivotField axis="axisCol" showAll="0">
      <items count="9">
        <item x="0"/>
        <item m="1" x="7"/>
        <item x="1"/>
        <item x="2"/>
        <item x="3"/>
        <item m="1" x="5"/>
        <item m="1" x="6"/>
        <item x="4"/>
        <item t="default"/>
      </items>
    </pivotField>
    <pivotField numFmtId="14" showAll="0"/>
    <pivotField dataField="1" showAll="0"/>
    <pivotField showAll="0"/>
    <pivotField numFmtId="3" showAll="0"/>
    <pivotField showAll="0"/>
    <pivotField showAll="0"/>
    <pivotField showAll="0"/>
    <pivotField showAll="0"/>
    <pivotField showAll="0"/>
    <pivotField showAll="0"/>
    <pivotField numFmtId="14" showAll="0"/>
    <pivotField numFmtId="1" showAll="0"/>
    <pivotField showAll="0"/>
    <pivotField showAll="0"/>
    <pivotField showAll="0"/>
    <pivotField showAll="0"/>
    <pivotField showAll="0"/>
    <pivotField showAll="0"/>
    <pivotField showAll="0"/>
    <pivotField showAll="0"/>
    <pivotField showAll="0"/>
    <pivotField showAll="0"/>
    <pivotField axis="axisRow" showAll="0">
      <items count="7">
        <item x="1"/>
        <item m="1" x="4"/>
        <item m="1" x="5"/>
        <item x="2"/>
        <item x="3"/>
        <item x="0"/>
        <item t="default"/>
      </items>
    </pivotField>
    <pivotField showAll="0"/>
    <pivotField showAll="0"/>
    <pivotField showAll="0"/>
    <pivotField showAll="0"/>
    <pivotField showAll="0"/>
  </pivotFields>
  <rowFields count="1">
    <field x="24"/>
  </rowFields>
  <rowItems count="5">
    <i>
      <x/>
    </i>
    <i>
      <x v="3"/>
    </i>
    <i>
      <x v="4"/>
    </i>
    <i>
      <x v="5"/>
    </i>
    <i t="grand">
      <x/>
    </i>
  </rowItems>
  <colFields count="1">
    <field x="1"/>
  </colFields>
  <colItems count="6">
    <i>
      <x/>
    </i>
    <i>
      <x v="2"/>
    </i>
    <i>
      <x v="3"/>
    </i>
    <i>
      <x v="4"/>
    </i>
    <i>
      <x v="7"/>
    </i>
    <i t="grand">
      <x/>
    </i>
  </colItems>
  <dataFields count="1">
    <dataField name="Cuenta de DIA DEL EVENTO" fld="3" subtotal="count" baseField="0" baseItem="0"/>
  </dataFields>
  <formats count="4">
    <format dxfId="70">
      <pivotArea type="origin" dataOnly="0" labelOnly="1" outline="0" fieldPosition="0"/>
    </format>
    <format dxfId="69">
      <pivotArea field="24" type="button" dataOnly="0" labelOnly="1" outline="0" axis="axisRow" fieldPosition="0"/>
    </format>
    <format dxfId="68">
      <pivotArea dataOnly="0" labelOnly="1" fieldPosition="0">
        <references count="1">
          <reference field="24" count="0"/>
        </references>
      </pivotArea>
    </format>
    <format dxfId="6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4">
  <location ref="B2:G7" firstHeaderRow="1" firstDataRow="2" firstDataCol="1"/>
  <pivotFields count="30">
    <pivotField showAll="0"/>
    <pivotField axis="axisCol" showAll="0">
      <items count="9">
        <item x="0"/>
        <item m="1" x="7"/>
        <item x="1"/>
        <item x="2"/>
        <item x="3"/>
        <item m="1" x="5"/>
        <item m="1" x="6"/>
        <item x="4"/>
        <item t="default"/>
      </items>
    </pivotField>
    <pivotField numFmtId="14" showAll="0"/>
    <pivotField axis="axisRow" dataField="1" showAll="0">
      <items count="6">
        <item x="0"/>
        <item m="1" x="4"/>
        <item x="2"/>
        <item h="1" x="3"/>
        <item x="1"/>
        <item t="default"/>
      </items>
    </pivotField>
    <pivotField showAll="0"/>
    <pivotField numFmtId="3" showAll="0"/>
    <pivotField showAll="0"/>
    <pivotField showAll="0"/>
    <pivotField showAll="0"/>
    <pivotField showAll="0"/>
    <pivotField showAll="0"/>
    <pivotField showAll="0"/>
    <pivotField numFmtId="14"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4">
    <i>
      <x/>
    </i>
    <i>
      <x v="2"/>
    </i>
    <i>
      <x v="4"/>
    </i>
    <i t="grand">
      <x/>
    </i>
  </rowItems>
  <colFields count="1">
    <field x="1"/>
  </colFields>
  <colItems count="5">
    <i>
      <x/>
    </i>
    <i>
      <x v="2"/>
    </i>
    <i>
      <x v="3"/>
    </i>
    <i>
      <x v="4"/>
    </i>
    <i t="grand">
      <x/>
    </i>
  </colItems>
  <dataFields count="1">
    <dataField name="Cuenta de DIA DEL EVENTO" fld="3" subtotal="count" baseField="0" baseItem="0"/>
  </dataFields>
  <formats count="4">
    <format dxfId="74">
      <pivotArea type="origin" dataOnly="0" labelOnly="1" outline="0" fieldPosition="0"/>
    </format>
    <format dxfId="73">
      <pivotArea field="3" type="button" dataOnly="0" labelOnly="1" outline="0" axis="axisRow" fieldPosition="0"/>
    </format>
    <format dxfId="72">
      <pivotArea dataOnly="0" labelOnly="1" fieldPosition="0">
        <references count="1">
          <reference field="3" count="0"/>
        </references>
      </pivotArea>
    </format>
    <format dxfId="71">
      <pivotArea dataOnly="0" labelOnly="1" grandRow="1" outline="0" fieldPosition="0"/>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Tabla dinámica12"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B162:H169" firstHeaderRow="1" firstDataRow="2" firstDataCol="1"/>
  <pivotFields count="30">
    <pivotField showAll="0"/>
    <pivotField axis="axisCol" showAll="0">
      <items count="9">
        <item x="0"/>
        <item m="1" x="7"/>
        <item x="1"/>
        <item x="2"/>
        <item x="3"/>
        <item m="1" x="5"/>
        <item m="1" x="6"/>
        <item x="4"/>
        <item t="default"/>
      </items>
    </pivotField>
    <pivotField numFmtId="14" showAll="0"/>
    <pivotField dataField="1" showAll="0"/>
    <pivotField showAll="0"/>
    <pivotField numFmtId="3" showAll="0"/>
    <pivotField showAll="0"/>
    <pivotField showAll="0"/>
    <pivotField showAll="0"/>
    <pivotField showAll="0"/>
    <pivotField showAll="0"/>
    <pivotField showAll="0"/>
    <pivotField numFmtId="14" showAll="0"/>
    <pivotField numFmtId="1" showAll="0"/>
    <pivotField showAll="0"/>
    <pivotField showAll="0"/>
    <pivotField showAll="0"/>
    <pivotField showAll="0"/>
    <pivotField showAll="0"/>
    <pivotField showAll="0"/>
    <pivotField axis="axisRow" showAll="0">
      <items count="14">
        <item m="1" x="11"/>
        <item m="1" x="10"/>
        <item m="1" x="7"/>
        <item m="1" x="9"/>
        <item m="1" x="12"/>
        <item x="2"/>
        <item x="4"/>
        <item m="1" x="5"/>
        <item m="1" x="6"/>
        <item x="0"/>
        <item m="1" x="8"/>
        <item x="1"/>
        <item x="3"/>
        <item t="default"/>
      </items>
    </pivotField>
    <pivotField showAll="0"/>
    <pivotField showAll="0"/>
    <pivotField showAll="0"/>
    <pivotField showAll="0"/>
    <pivotField showAll="0"/>
    <pivotField showAll="0"/>
    <pivotField showAll="0"/>
    <pivotField showAll="0"/>
    <pivotField showAll="0"/>
  </pivotFields>
  <rowFields count="1">
    <field x="20"/>
  </rowFields>
  <rowItems count="6">
    <i>
      <x v="5"/>
    </i>
    <i>
      <x v="6"/>
    </i>
    <i>
      <x v="9"/>
    </i>
    <i>
      <x v="11"/>
    </i>
    <i>
      <x v="12"/>
    </i>
    <i t="grand">
      <x/>
    </i>
  </rowItems>
  <colFields count="1">
    <field x="1"/>
  </colFields>
  <colItems count="6">
    <i>
      <x/>
    </i>
    <i>
      <x v="2"/>
    </i>
    <i>
      <x v="3"/>
    </i>
    <i>
      <x v="4"/>
    </i>
    <i>
      <x v="7"/>
    </i>
    <i t="grand">
      <x/>
    </i>
  </colItems>
  <dataFields count="1">
    <dataField name="Cuenta de DIA DEL EVENTO" fld="3" subtotal="count" baseField="0" baseItem="0"/>
  </dataFields>
  <formats count="4">
    <format dxfId="78">
      <pivotArea type="origin" dataOnly="0" labelOnly="1" outline="0" fieldPosition="0"/>
    </format>
    <format dxfId="77">
      <pivotArea field="20" type="button" dataOnly="0" labelOnly="1" outline="0" axis="axisRow" fieldPosition="0"/>
    </format>
    <format dxfId="76">
      <pivotArea dataOnly="0" labelOnly="1" fieldPosition="0">
        <references count="1">
          <reference field="20" count="0"/>
        </references>
      </pivotArea>
    </format>
    <format dxfId="7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Tabla dinámica8"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1">
  <location ref="B92:G96" firstHeaderRow="1" firstDataRow="2" firstDataCol="1"/>
  <pivotFields count="30">
    <pivotField showAll="0"/>
    <pivotField axis="axisCol" showAll="0">
      <items count="9">
        <item x="0"/>
        <item m="1" x="7"/>
        <item x="1"/>
        <item x="2"/>
        <item x="3"/>
        <item m="1" x="5"/>
        <item m="1" x="6"/>
        <item x="4"/>
        <item t="default"/>
      </items>
    </pivotField>
    <pivotField numFmtId="14" showAll="0"/>
    <pivotField dataField="1" showAll="0"/>
    <pivotField showAll="0"/>
    <pivotField numFmtId="3" showAll="0"/>
    <pivotField showAll="0"/>
    <pivotField showAll="0"/>
    <pivotField showAll="0"/>
    <pivotField showAll="0"/>
    <pivotField showAll="0"/>
    <pivotField axis="axisRow" showAll="0">
      <items count="4">
        <item x="0"/>
        <item h="1" x="2"/>
        <item x="1"/>
        <item t="default"/>
      </items>
    </pivotField>
    <pivotField numFmtId="14"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3">
    <i>
      <x/>
    </i>
    <i>
      <x v="2"/>
    </i>
    <i t="grand">
      <x/>
    </i>
  </rowItems>
  <colFields count="1">
    <field x="1"/>
  </colFields>
  <colItems count="5">
    <i>
      <x/>
    </i>
    <i>
      <x v="2"/>
    </i>
    <i>
      <x v="3"/>
    </i>
    <i>
      <x v="4"/>
    </i>
    <i t="grand">
      <x/>
    </i>
  </colItems>
  <dataFields count="1">
    <dataField name="Cuenta de DIA DEL EVENTO" fld="3" subtotal="count" baseField="0" baseItem="0"/>
  </dataFields>
  <formats count="4">
    <format dxfId="82">
      <pivotArea type="origin" dataOnly="0" labelOnly="1" outline="0" fieldPosition="0"/>
    </format>
    <format dxfId="81">
      <pivotArea field="11" type="button" dataOnly="0" labelOnly="1" outline="0" axis="axisRow" fieldPosition="0"/>
    </format>
    <format dxfId="80">
      <pivotArea dataOnly="0" labelOnly="1" fieldPosition="0">
        <references count="1">
          <reference field="11" count="0"/>
        </references>
      </pivotArea>
    </format>
    <format dxfId="7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Tabla dinámica7"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B78:H83" firstHeaderRow="1" firstDataRow="2" firstDataCol="1"/>
  <pivotFields count="30">
    <pivotField showAll="0"/>
    <pivotField axis="axisCol" showAll="0">
      <items count="9">
        <item x="0"/>
        <item m="1" x="7"/>
        <item x="1"/>
        <item x="2"/>
        <item x="3"/>
        <item m="1" x="5"/>
        <item m="1" x="6"/>
        <item x="4"/>
        <item t="default"/>
      </items>
    </pivotField>
    <pivotField numFmtId="14" showAll="0"/>
    <pivotField dataField="1" showAll="0"/>
    <pivotField showAll="0"/>
    <pivotField numFmtId="3" showAll="0"/>
    <pivotField showAll="0"/>
    <pivotField showAll="0"/>
    <pivotField showAll="0"/>
    <pivotField showAll="0"/>
    <pivotField axis="axisRow" showAll="0">
      <items count="5">
        <item m="1" x="3"/>
        <item x="1"/>
        <item x="0"/>
        <item x="2"/>
        <item t="default"/>
      </items>
    </pivotField>
    <pivotField showAll="0"/>
    <pivotField numFmtId="14"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4">
    <i>
      <x v="1"/>
    </i>
    <i>
      <x v="2"/>
    </i>
    <i>
      <x v="3"/>
    </i>
    <i t="grand">
      <x/>
    </i>
  </rowItems>
  <colFields count="1">
    <field x="1"/>
  </colFields>
  <colItems count="6">
    <i>
      <x/>
    </i>
    <i>
      <x v="2"/>
    </i>
    <i>
      <x v="3"/>
    </i>
    <i>
      <x v="4"/>
    </i>
    <i>
      <x v="7"/>
    </i>
    <i t="grand">
      <x/>
    </i>
  </colItems>
  <dataFields count="1">
    <dataField name="Cuenta de DIA DEL EVENTO" fld="3" subtotal="count" baseField="0" baseItem="0"/>
  </dataFields>
  <formats count="4">
    <format dxfId="86">
      <pivotArea type="origin" dataOnly="0" labelOnly="1" outline="0" fieldPosition="0"/>
    </format>
    <format dxfId="85">
      <pivotArea field="10" type="button" dataOnly="0" labelOnly="1" outline="0" axis="axisRow" fieldPosition="0"/>
    </format>
    <format dxfId="84">
      <pivotArea dataOnly="0" labelOnly="1" fieldPosition="0">
        <references count="1">
          <reference field="10" count="0"/>
        </references>
      </pivotArea>
    </format>
    <format dxfId="8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Tabla dinámica3"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1">
  <location ref="B26:G34" firstHeaderRow="1" firstDataRow="2" firstDataCol="1"/>
  <pivotFields count="30">
    <pivotField showAll="0"/>
    <pivotField axis="axisCol" showAll="0">
      <items count="9">
        <item x="0"/>
        <item m="1" x="7"/>
        <item x="1"/>
        <item x="2"/>
        <item x="3"/>
        <item m="1" x="5"/>
        <item m="1" x="6"/>
        <item x="4"/>
        <item t="default"/>
      </items>
    </pivotField>
    <pivotField numFmtId="14" showAll="0"/>
    <pivotField dataField="1" showAll="0"/>
    <pivotField axis="axisRow" showAll="0">
      <items count="15">
        <item m="1" x="9"/>
        <item m="1" x="7"/>
        <item m="1" x="11"/>
        <item m="1" x="10"/>
        <item m="1" x="8"/>
        <item m="1" x="13"/>
        <item m="1" x="12"/>
        <item h="1" x="6"/>
        <item x="0"/>
        <item x="1"/>
        <item x="2"/>
        <item x="3"/>
        <item x="4"/>
        <item x="5"/>
        <item t="default"/>
      </items>
    </pivotField>
    <pivotField numFmtId="3" showAll="0"/>
    <pivotField showAll="0"/>
    <pivotField showAll="0"/>
    <pivotField showAll="0"/>
    <pivotField showAll="0"/>
    <pivotField showAll="0"/>
    <pivotField showAll="0"/>
    <pivotField numFmtId="14"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7">
    <i>
      <x v="8"/>
    </i>
    <i>
      <x v="9"/>
    </i>
    <i>
      <x v="10"/>
    </i>
    <i>
      <x v="11"/>
    </i>
    <i>
      <x v="12"/>
    </i>
    <i>
      <x v="13"/>
    </i>
    <i t="grand">
      <x/>
    </i>
  </rowItems>
  <colFields count="1">
    <field x="1"/>
  </colFields>
  <colItems count="5">
    <i>
      <x/>
    </i>
    <i>
      <x v="2"/>
    </i>
    <i>
      <x v="3"/>
    </i>
    <i>
      <x v="4"/>
    </i>
    <i t="grand">
      <x/>
    </i>
  </colItems>
  <dataFields count="1">
    <dataField name="Cuenta de DIA DEL EVENTO" fld="3" subtotal="count" baseField="0" baseItem="0"/>
  </dataFields>
  <formats count="4">
    <format dxfId="90">
      <pivotArea type="origin" dataOnly="0" labelOnly="1" outline="0" fieldPosition="0"/>
    </format>
    <format dxfId="89">
      <pivotArea field="4" type="button" dataOnly="0" labelOnly="1" outline="0" axis="axisRow" fieldPosition="0"/>
    </format>
    <format dxfId="88">
      <pivotArea dataOnly="0" labelOnly="1" fieldPosition="0">
        <references count="1">
          <reference field="4" count="0"/>
        </references>
      </pivotArea>
    </format>
    <format dxfId="87">
      <pivotArea dataOnly="0" labelOnly="1" grandRow="1" outline="0" fieldPosition="0"/>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14"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B206:H216" firstHeaderRow="1" firstDataRow="2" firstDataCol="1"/>
  <pivotFields count="30">
    <pivotField showAll="0"/>
    <pivotField axis="axisCol" showAll="0">
      <items count="9">
        <item x="0"/>
        <item m="1" x="7"/>
        <item x="1"/>
        <item x="2"/>
        <item x="3"/>
        <item m="1" x="5"/>
        <item m="1" x="6"/>
        <item x="4"/>
        <item t="default"/>
      </items>
    </pivotField>
    <pivotField numFmtId="14" showAll="0"/>
    <pivotField dataField="1" showAll="0"/>
    <pivotField showAll="0"/>
    <pivotField numFmtId="3" showAll="0"/>
    <pivotField showAll="0"/>
    <pivotField showAll="0"/>
    <pivotField showAll="0"/>
    <pivotField showAll="0"/>
    <pivotField showAll="0"/>
    <pivotField showAll="0"/>
    <pivotField numFmtId="14" showAll="0"/>
    <pivotField numFmtId="1" showAll="0"/>
    <pivotField showAll="0"/>
    <pivotField showAll="0"/>
    <pivotField showAll="0"/>
    <pivotField showAll="0"/>
    <pivotField showAll="0"/>
    <pivotField showAll="0"/>
    <pivotField showAll="0"/>
    <pivotField showAll="0"/>
    <pivotField axis="axisRow" showAll="0">
      <items count="15">
        <item m="1" x="9"/>
        <item m="1" x="10"/>
        <item m="1" x="13"/>
        <item m="1" x="12"/>
        <item m="1" x="8"/>
        <item m="1" x="11"/>
        <item x="6"/>
        <item x="7"/>
        <item x="0"/>
        <item x="1"/>
        <item x="2"/>
        <item x="3"/>
        <item x="4"/>
        <item x="5"/>
        <item t="default"/>
      </items>
    </pivotField>
    <pivotField showAll="0"/>
    <pivotField showAll="0"/>
    <pivotField showAll="0"/>
    <pivotField showAll="0"/>
    <pivotField showAll="0"/>
    <pivotField showAll="0"/>
    <pivotField showAll="0"/>
  </pivotFields>
  <rowFields count="1">
    <field x="22"/>
  </rowFields>
  <rowItems count="9">
    <i>
      <x v="6"/>
    </i>
    <i>
      <x v="7"/>
    </i>
    <i>
      <x v="8"/>
    </i>
    <i>
      <x v="9"/>
    </i>
    <i>
      <x v="10"/>
    </i>
    <i>
      <x v="11"/>
    </i>
    <i>
      <x v="12"/>
    </i>
    <i>
      <x v="13"/>
    </i>
    <i t="grand">
      <x/>
    </i>
  </rowItems>
  <colFields count="1">
    <field x="1"/>
  </colFields>
  <colItems count="6">
    <i>
      <x/>
    </i>
    <i>
      <x v="2"/>
    </i>
    <i>
      <x v="3"/>
    </i>
    <i>
      <x v="4"/>
    </i>
    <i>
      <x v="7"/>
    </i>
    <i t="grand">
      <x/>
    </i>
  </colItems>
  <dataFields count="1">
    <dataField name="Cuenta de DIA DEL EVENTO" fld="3" subtotal="count" baseField="0" baseItem="0"/>
  </dataFields>
  <formats count="4">
    <format dxfId="38">
      <pivotArea type="origin" dataOnly="0" labelOnly="1" outline="0" fieldPosition="0"/>
    </format>
    <format dxfId="37">
      <pivotArea field="22" type="button" dataOnly="0" labelOnly="1" outline="0" axis="axisRow" fieldPosition="0"/>
    </format>
    <format dxfId="36">
      <pivotArea dataOnly="0" labelOnly="1" fieldPosition="0">
        <references count="1">
          <reference field="22" count="0"/>
        </references>
      </pivotArea>
    </format>
    <format dxfId="3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5"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1">
  <location ref="B67:H76" firstHeaderRow="1" firstDataRow="2" firstDataCol="1"/>
  <pivotFields count="30">
    <pivotField showAll="0"/>
    <pivotField axis="axisCol" showAll="0">
      <items count="9">
        <item x="0"/>
        <item m="1" x="7"/>
        <item x="1"/>
        <item x="2"/>
        <item x="3"/>
        <item m="1" x="5"/>
        <item m="1" x="6"/>
        <item x="4"/>
        <item t="default"/>
      </items>
    </pivotField>
    <pivotField numFmtId="14" showAll="0"/>
    <pivotField dataField="1" showAll="0"/>
    <pivotField showAll="0"/>
    <pivotField numFmtId="3" showAll="0"/>
    <pivotField showAll="0"/>
    <pivotField showAll="0"/>
    <pivotField axis="axisRow" showAll="0">
      <items count="13">
        <item m="1" x="9"/>
        <item m="1" x="10"/>
        <item x="2"/>
        <item m="1" x="7"/>
        <item m="1" x="11"/>
        <item x="6"/>
        <item x="0"/>
        <item m="1" x="8"/>
        <item x="1"/>
        <item x="3"/>
        <item x="4"/>
        <item x="5"/>
        <item t="default"/>
      </items>
    </pivotField>
    <pivotField showAll="0"/>
    <pivotField showAll="0"/>
    <pivotField showAll="0"/>
    <pivotField numFmtId="14"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8">
    <i>
      <x v="2"/>
    </i>
    <i>
      <x v="5"/>
    </i>
    <i>
      <x v="6"/>
    </i>
    <i>
      <x v="8"/>
    </i>
    <i>
      <x v="9"/>
    </i>
    <i>
      <x v="10"/>
    </i>
    <i>
      <x v="11"/>
    </i>
    <i t="grand">
      <x/>
    </i>
  </rowItems>
  <colFields count="1">
    <field x="1"/>
  </colFields>
  <colItems count="6">
    <i>
      <x/>
    </i>
    <i>
      <x v="2"/>
    </i>
    <i>
      <x v="3"/>
    </i>
    <i>
      <x v="4"/>
    </i>
    <i>
      <x v="7"/>
    </i>
    <i t="grand">
      <x/>
    </i>
  </colItems>
  <dataFields count="1">
    <dataField name="Cuenta de DIA DEL EVENTO" fld="3" subtotal="count" baseField="0" baseItem="0"/>
  </dataFields>
  <formats count="4">
    <format dxfId="42">
      <pivotArea type="origin" dataOnly="0" labelOnly="1" outline="0" fieldPosition="0"/>
    </format>
    <format dxfId="41">
      <pivotArea field="8" type="button" dataOnly="0" labelOnly="1" outline="0" axis="axisRow" fieldPosition="0"/>
    </format>
    <format dxfId="40">
      <pivotArea dataOnly="0" labelOnly="1" fieldPosition="0">
        <references count="1">
          <reference field="8" count="0"/>
        </references>
      </pivotArea>
    </format>
    <format dxfId="39">
      <pivotArea dataOnly="0" labelOnly="1" grandRow="1" outline="0" fieldPosition="0"/>
    </format>
  </formats>
  <chartFormats count="5">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2"/>
          </reference>
        </references>
      </pivotArea>
    </chartFormat>
    <chartFormat chart="0" format="2" series="1">
      <pivotArea type="data" outline="0" fieldPosition="0">
        <references count="2">
          <reference field="4294967294" count="1" selected="0">
            <x v="0"/>
          </reference>
          <reference field="1" count="1" selected="0">
            <x v="3"/>
          </reference>
        </references>
      </pivotArea>
    </chartFormat>
    <chartFormat chart="0" format="3" series="1">
      <pivotArea type="data" outline="0" fieldPosition="0">
        <references count="2">
          <reference field="4294967294" count="1" selected="0">
            <x v="0"/>
          </reference>
          <reference field="1" count="1" selected="0">
            <x v="4"/>
          </reference>
        </references>
      </pivotArea>
    </chartFormat>
    <chartFormat chart="0" format="4" series="1">
      <pivotArea type="data" outline="0" fieldPosition="0">
        <references count="2">
          <reference field="4294967294" count="1" selected="0">
            <x v="0"/>
          </reference>
          <reference field="1"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11"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B136:H144" firstHeaderRow="1" firstDataRow="2" firstDataCol="1"/>
  <pivotFields count="30">
    <pivotField showAll="0"/>
    <pivotField axis="axisCol" showAll="0">
      <items count="9">
        <item x="0"/>
        <item m="1" x="7"/>
        <item x="1"/>
        <item x="2"/>
        <item x="3"/>
        <item m="1" x="5"/>
        <item m="1" x="6"/>
        <item x="4"/>
        <item t="default"/>
      </items>
    </pivotField>
    <pivotField numFmtId="14" showAll="0"/>
    <pivotField dataField="1" showAll="0"/>
    <pivotField showAll="0"/>
    <pivotField numFmtId="3" showAll="0"/>
    <pivotField showAll="0"/>
    <pivotField showAll="0"/>
    <pivotField showAll="0"/>
    <pivotField showAll="0"/>
    <pivotField showAll="0"/>
    <pivotField showAll="0"/>
    <pivotField numFmtId="14" showAll="0"/>
    <pivotField numFmtId="1" showAll="0"/>
    <pivotField showAll="0"/>
    <pivotField showAll="0"/>
    <pivotField showAll="0"/>
    <pivotField axis="axisRow" showAll="0">
      <items count="8">
        <item m="1" x="6"/>
        <item x="5"/>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7">
    <i>
      <x v="1"/>
    </i>
    <i>
      <x v="2"/>
    </i>
    <i>
      <x v="3"/>
    </i>
    <i>
      <x v="4"/>
    </i>
    <i>
      <x v="5"/>
    </i>
    <i>
      <x v="6"/>
    </i>
    <i t="grand">
      <x/>
    </i>
  </rowItems>
  <colFields count="1">
    <field x="1"/>
  </colFields>
  <colItems count="6">
    <i>
      <x/>
    </i>
    <i>
      <x v="2"/>
    </i>
    <i>
      <x v="3"/>
    </i>
    <i>
      <x v="4"/>
    </i>
    <i>
      <x v="7"/>
    </i>
    <i t="grand">
      <x/>
    </i>
  </colItems>
  <dataFields count="1">
    <dataField name="Cuenta de DIA DEL EVENTO" fld="3" subtotal="count" baseField="0" baseItem="0"/>
  </dataFields>
  <formats count="4">
    <format dxfId="46">
      <pivotArea type="origin" dataOnly="0" labelOnly="1" outline="0" fieldPosition="0"/>
    </format>
    <format dxfId="45">
      <pivotArea field="17" type="button" dataOnly="0" labelOnly="1" outline="0" axis="axisRow" fieldPosition="0"/>
    </format>
    <format dxfId="44">
      <pivotArea dataOnly="0" labelOnly="1" fieldPosition="0">
        <references count="1">
          <reference field="17" count="0"/>
        </references>
      </pivotArea>
    </format>
    <format dxfId="4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 dinámica17"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B279:H282" firstHeaderRow="1" firstDataRow="2" firstDataCol="1"/>
  <pivotFields count="30">
    <pivotField showAll="0"/>
    <pivotField axis="axisCol" showAll="0">
      <items count="9">
        <item x="0"/>
        <item m="1" x="7"/>
        <item x="1"/>
        <item x="2"/>
        <item x="3"/>
        <item m="1" x="5"/>
        <item m="1" x="6"/>
        <item x="4"/>
        <item t="default"/>
      </items>
    </pivotField>
    <pivotField numFmtId="14" showAll="0"/>
    <pivotField showAll="0"/>
    <pivotField showAll="0"/>
    <pivotField numFmtId="3" showAll="0"/>
    <pivotField showAll="0"/>
    <pivotField showAll="0"/>
    <pivotField showAll="0"/>
    <pivotField showAll="0"/>
    <pivotField showAll="0"/>
    <pivotField showAll="0"/>
    <pivotField numFmtId="14"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s>
  <rowFields count="1">
    <field x="29"/>
  </rowFields>
  <rowItems count="2">
    <i>
      <x/>
    </i>
    <i t="grand">
      <x/>
    </i>
  </rowItems>
  <colFields count="1">
    <field x="1"/>
  </colFields>
  <colItems count="6">
    <i>
      <x/>
    </i>
    <i>
      <x v="2"/>
    </i>
    <i>
      <x v="3"/>
    </i>
    <i>
      <x v="4"/>
    </i>
    <i>
      <x v="7"/>
    </i>
    <i t="grand">
      <x/>
    </i>
  </colItems>
  <dataFields count="1">
    <dataField name="Suma de Costos totales" fld="29" baseField="29" baseItem="0"/>
  </dataFields>
  <formats count="4">
    <format dxfId="50">
      <pivotArea type="origin" dataOnly="0" labelOnly="1" outline="0" fieldPosition="0"/>
    </format>
    <format dxfId="49">
      <pivotArea field="29" type="button" dataOnly="0" labelOnly="1" outline="0" axis="axisRow" fieldPosition="0"/>
    </format>
    <format dxfId="48">
      <pivotArea dataOnly="0" labelOnly="1" fieldPosition="0">
        <references count="1">
          <reference field="29" count="0"/>
        </references>
      </pivotArea>
    </format>
    <format dxfId="4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 dinámica15"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B233:H240" firstHeaderRow="1" firstDataRow="2" firstDataCol="1"/>
  <pivotFields count="30">
    <pivotField showAll="0"/>
    <pivotField axis="axisCol" showAll="0">
      <items count="9">
        <item x="0"/>
        <item m="1" x="7"/>
        <item x="1"/>
        <item x="2"/>
        <item x="3"/>
        <item m="1" x="5"/>
        <item m="1" x="6"/>
        <item x="4"/>
        <item t="default"/>
      </items>
    </pivotField>
    <pivotField numFmtId="14" showAll="0"/>
    <pivotField dataField="1" showAll="0"/>
    <pivotField showAll="0"/>
    <pivotField numFmtId="3" showAll="0"/>
    <pivotField showAll="0"/>
    <pivotField showAll="0"/>
    <pivotField showAll="0"/>
    <pivotField showAll="0"/>
    <pivotField showAll="0"/>
    <pivotField showAll="0"/>
    <pivotField numFmtId="14" showAll="0"/>
    <pivotField numFmtId="1" showAll="0"/>
    <pivotField showAll="0"/>
    <pivotField showAll="0"/>
    <pivotField showAll="0"/>
    <pivotField showAll="0"/>
    <pivotField showAll="0"/>
    <pivotField showAll="0"/>
    <pivotField showAll="0"/>
    <pivotField showAll="0"/>
    <pivotField showAll="0"/>
    <pivotField axis="axisRow" showAll="0">
      <items count="12">
        <item m="1" x="10"/>
        <item m="1" x="6"/>
        <item m="1" x="5"/>
        <item m="1" x="8"/>
        <item m="1" x="7"/>
        <item x="4"/>
        <item m="1" x="9"/>
        <item x="1"/>
        <item x="2"/>
        <item x="0"/>
        <item x="3"/>
        <item t="default"/>
      </items>
    </pivotField>
    <pivotField showAll="0"/>
    <pivotField showAll="0"/>
    <pivotField showAll="0"/>
    <pivotField showAll="0"/>
    <pivotField showAll="0"/>
    <pivotField showAll="0"/>
  </pivotFields>
  <rowFields count="1">
    <field x="23"/>
  </rowFields>
  <rowItems count="6">
    <i>
      <x v="5"/>
    </i>
    <i>
      <x v="7"/>
    </i>
    <i>
      <x v="8"/>
    </i>
    <i>
      <x v="9"/>
    </i>
    <i>
      <x v="10"/>
    </i>
    <i t="grand">
      <x/>
    </i>
  </rowItems>
  <colFields count="1">
    <field x="1"/>
  </colFields>
  <colItems count="6">
    <i>
      <x/>
    </i>
    <i>
      <x v="2"/>
    </i>
    <i>
      <x v="3"/>
    </i>
    <i>
      <x v="4"/>
    </i>
    <i>
      <x v="7"/>
    </i>
    <i t="grand">
      <x/>
    </i>
  </colItems>
  <dataFields count="1">
    <dataField name="Cuenta de DIA DEL EVENTO" fld="3" subtotal="count" baseField="0" baseItem="0"/>
  </dataFields>
  <formats count="4">
    <format dxfId="54">
      <pivotArea type="origin" dataOnly="0" labelOnly="1" outline="0" fieldPosition="0"/>
    </format>
    <format dxfId="53">
      <pivotArea field="23" type="button" dataOnly="0" labelOnly="1" outline="0" axis="axisRow" fieldPosition="0"/>
    </format>
    <format dxfId="52">
      <pivotArea dataOnly="0" labelOnly="1" fieldPosition="0">
        <references count="1">
          <reference field="23" count="0"/>
        </references>
      </pivotArea>
    </format>
    <format dxfId="5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 dinámica9"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B105:H112" firstHeaderRow="1" firstDataRow="2" firstDataCol="1"/>
  <pivotFields count="30">
    <pivotField showAll="0"/>
    <pivotField axis="axisCol" showAll="0">
      <items count="9">
        <item x="0"/>
        <item m="1" x="7"/>
        <item x="1"/>
        <item x="2"/>
        <item x="3"/>
        <item m="1" x="5"/>
        <item m="1" x="6"/>
        <item x="4"/>
        <item t="default"/>
      </items>
    </pivotField>
    <pivotField numFmtId="14" showAll="0"/>
    <pivotField dataField="1" showAll="0"/>
    <pivotField showAll="0"/>
    <pivotField numFmtId="3" showAll="0"/>
    <pivotField showAll="0"/>
    <pivotField showAll="0"/>
    <pivotField showAll="0"/>
    <pivotField showAll="0"/>
    <pivotField showAll="0"/>
    <pivotField showAll="0"/>
    <pivotField numFmtId="14" showAll="0"/>
    <pivotField axis="axisRow" numFmtId="1" showAll="0">
      <items count="14">
        <item m="1" x="6"/>
        <item m="1" x="12"/>
        <item m="1" x="7"/>
        <item m="1" x="9"/>
        <item m="1" x="5"/>
        <item m="1" x="10"/>
        <item m="1" x="11"/>
        <item m="1" x="8"/>
        <item x="4"/>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6">
    <i>
      <x v="8"/>
    </i>
    <i>
      <x v="9"/>
    </i>
    <i>
      <x v="10"/>
    </i>
    <i>
      <x v="11"/>
    </i>
    <i>
      <x v="12"/>
    </i>
    <i t="grand">
      <x/>
    </i>
  </rowItems>
  <colFields count="1">
    <field x="1"/>
  </colFields>
  <colItems count="6">
    <i>
      <x/>
    </i>
    <i>
      <x v="2"/>
    </i>
    <i>
      <x v="3"/>
    </i>
    <i>
      <x v="4"/>
    </i>
    <i>
      <x v="7"/>
    </i>
    <i t="grand">
      <x/>
    </i>
  </colItems>
  <dataFields count="1">
    <dataField name="Cuenta de DIA DEL EVENTO" fld="3" subtotal="count" baseField="0" baseItem="0"/>
  </dataFields>
  <formats count="4">
    <format dxfId="58">
      <pivotArea type="origin" dataOnly="0" labelOnly="1" outline="0" fieldPosition="0"/>
    </format>
    <format dxfId="57">
      <pivotArea field="13" type="button" dataOnly="0" labelOnly="1" outline="0" axis="axisRow" fieldPosition="0"/>
    </format>
    <format dxfId="56">
      <pivotArea dataOnly="0" labelOnly="1" fieldPosition="0">
        <references count="1">
          <reference field="13" count="0"/>
        </references>
      </pivotArea>
    </format>
    <format dxfId="5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 dinámica4"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1">
  <location ref="B54:G60" firstHeaderRow="1" firstDataRow="2" firstDataCol="1"/>
  <pivotFields count="30">
    <pivotField showAll="0"/>
    <pivotField axis="axisCol" showAll="0">
      <items count="9">
        <item x="0"/>
        <item m="1" x="7"/>
        <item x="1"/>
        <item x="2"/>
        <item x="3"/>
        <item m="1" x="5"/>
        <item m="1" x="6"/>
        <item h="1" x="4"/>
        <item t="default"/>
      </items>
    </pivotField>
    <pivotField numFmtId="14" showAll="0"/>
    <pivotField dataField="1" showAll="0"/>
    <pivotField showAll="0"/>
    <pivotField numFmtId="3" showAll="0"/>
    <pivotField showAll="0"/>
    <pivotField showAll="0"/>
    <pivotField showAll="0"/>
    <pivotField axis="axisRow" showAll="0">
      <items count="11">
        <item m="1" x="9"/>
        <item m="1" x="5"/>
        <item m="1" x="4"/>
        <item m="1" x="8"/>
        <item x="2"/>
        <item m="1" x="6"/>
        <item m="1" x="7"/>
        <item x="1"/>
        <item x="0"/>
        <item x="3"/>
        <item t="default"/>
      </items>
    </pivotField>
    <pivotField showAll="0"/>
    <pivotField showAll="0"/>
    <pivotField numFmtId="14" showAll="0"/>
    <pivotField numFmtI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5">
    <i>
      <x v="4"/>
    </i>
    <i>
      <x v="7"/>
    </i>
    <i>
      <x v="8"/>
    </i>
    <i>
      <x v="9"/>
    </i>
    <i t="grand">
      <x/>
    </i>
  </rowItems>
  <colFields count="1">
    <field x="1"/>
  </colFields>
  <colItems count="5">
    <i>
      <x/>
    </i>
    <i>
      <x v="2"/>
    </i>
    <i>
      <x v="3"/>
    </i>
    <i>
      <x v="4"/>
    </i>
    <i t="grand">
      <x/>
    </i>
  </colItems>
  <dataFields count="1">
    <dataField name="Cuenta de DIA DEL EVENTO" fld="3" subtotal="count" baseField="0" baseItem="0"/>
  </dataFields>
  <formats count="4">
    <format dxfId="62">
      <pivotArea type="origin" dataOnly="0" labelOnly="1" outline="0" fieldPosition="0"/>
    </format>
    <format dxfId="61">
      <pivotArea field="9" type="button" dataOnly="0" labelOnly="1" outline="0" axis="axisRow" fieldPosition="0"/>
    </format>
    <format dxfId="60">
      <pivotArea dataOnly="0" labelOnly="1" fieldPosition="0">
        <references count="1">
          <reference field="9" count="0"/>
        </references>
      </pivotArea>
    </format>
    <format dxfId="59">
      <pivotArea dataOnly="0" labelOnly="1" grandRow="1" outline="0" fieldPosition="0"/>
    </format>
  </formats>
  <chartFormats count="8">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2"/>
          </reference>
        </references>
      </pivotArea>
    </chartFormat>
    <chartFormat chart="0" format="2" series="1">
      <pivotArea type="data" outline="0" fieldPosition="0">
        <references count="2">
          <reference field="4294967294" count="1" selected="0">
            <x v="0"/>
          </reference>
          <reference field="1" count="1" selected="0">
            <x v="3"/>
          </reference>
        </references>
      </pivotArea>
    </chartFormat>
    <chartFormat chart="0" format="3" series="1">
      <pivotArea type="data" outline="0" fieldPosition="0">
        <references count="2">
          <reference field="4294967294" count="1" selected="0">
            <x v="0"/>
          </reference>
          <reference field="1" count="1" selected="0">
            <x v="4"/>
          </reference>
        </references>
      </pivotArea>
    </chartFormat>
    <chartFormat chart="0" format="4" series="1">
      <pivotArea type="data" outline="0" fieldPosition="0">
        <references count="2">
          <reference field="4294967294" count="1" selected="0">
            <x v="0"/>
          </reference>
          <reference field="9" count="1" selected="0">
            <x v="4"/>
          </reference>
        </references>
      </pivotArea>
    </chartFormat>
    <chartFormat chart="0" format="5" series="1">
      <pivotArea type="data" outline="0" fieldPosition="0">
        <references count="2">
          <reference field="4294967294" count="1" selected="0">
            <x v="0"/>
          </reference>
          <reference field="9" count="1" selected="0">
            <x v="7"/>
          </reference>
        </references>
      </pivotArea>
    </chartFormat>
    <chartFormat chart="0" format="6" series="1">
      <pivotArea type="data" outline="0" fieldPosition="0">
        <references count="2">
          <reference field="4294967294" count="1" selected="0">
            <x v="0"/>
          </reference>
          <reference field="9" count="1" selected="0">
            <x v="8"/>
          </reference>
        </references>
      </pivotArea>
    </chartFormat>
    <chartFormat chart="0" format="7" series="1">
      <pivotArea type="data" outline="0" fieldPosition="0">
        <references count="2">
          <reference field="4294967294" count="1" selected="0">
            <x v="0"/>
          </reference>
          <reference field="9" count="1" selected="0">
            <x v="9"/>
          </reference>
        </references>
      </pivotArea>
    </chartFormat>
  </chart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Tabla dinámica10"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B127:H131" firstHeaderRow="1" firstDataRow="2" firstDataCol="1"/>
  <pivotFields count="30">
    <pivotField showAll="0"/>
    <pivotField axis="axisCol" showAll="0">
      <items count="9">
        <item x="0"/>
        <item m="1" x="7"/>
        <item x="1"/>
        <item x="2"/>
        <item x="3"/>
        <item m="1" x="5"/>
        <item m="1" x="6"/>
        <item x="4"/>
        <item t="default"/>
      </items>
    </pivotField>
    <pivotField numFmtId="14" showAll="0"/>
    <pivotField dataField="1" showAll="0"/>
    <pivotField showAll="0"/>
    <pivotField numFmtId="3" showAll="0"/>
    <pivotField showAll="0"/>
    <pivotField showAll="0"/>
    <pivotField showAll="0"/>
    <pivotField showAll="0"/>
    <pivotField showAll="0"/>
    <pivotField showAll="0"/>
    <pivotField numFmtId="14" showAll="0"/>
    <pivotField numFmtId="1" showAll="0"/>
    <pivotField showAll="0"/>
    <pivotField showAll="0"/>
    <pivotField axis="axisRow" showAll="0">
      <items count="4">
        <item x="0"/>
        <item m="1"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3">
    <i>
      <x/>
    </i>
    <i>
      <x v="2"/>
    </i>
    <i t="grand">
      <x/>
    </i>
  </rowItems>
  <colFields count="1">
    <field x="1"/>
  </colFields>
  <colItems count="6">
    <i>
      <x/>
    </i>
    <i>
      <x v="2"/>
    </i>
    <i>
      <x v="3"/>
    </i>
    <i>
      <x v="4"/>
    </i>
    <i>
      <x v="7"/>
    </i>
    <i t="grand">
      <x/>
    </i>
  </colItems>
  <dataFields count="1">
    <dataField name="Cuenta de DIA DEL EVENTO" fld="3" subtotal="count" baseField="0" baseItem="0"/>
  </dataFields>
  <formats count="4">
    <format dxfId="66">
      <pivotArea type="origin" dataOnly="0" labelOnly="1" outline="0" fieldPosition="0"/>
    </format>
    <format dxfId="65">
      <pivotArea field="16" type="button" dataOnly="0" labelOnly="1" outline="0" axis="axisRow" fieldPosition="0"/>
    </format>
    <format dxfId="64">
      <pivotArea dataOnly="0" labelOnly="1" fieldPosition="0">
        <references count="1">
          <reference field="16" count="0"/>
        </references>
      </pivotArea>
    </format>
    <format dxfId="6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1" displayName="Tabla1" ref="A4:AD16" totalsRowShown="0" headerRowDxfId="0" dataDxfId="93" headerRowBorderDxfId="94" tableBorderDxfId="92" totalsRowBorderDxfId="91">
  <tableColumns count="30">
    <tableColumn id="1" name="No." dataDxfId="30"/>
    <tableColumn id="3" name="Tipo de evento" dataDxfId="29"/>
    <tableColumn id="30" name="Mes del evento" dataDxfId="28"/>
    <tableColumn id="29" name="Fecha del evento" dataDxfId="27"/>
    <tableColumn id="28" name="DIA DEL EVENTO" dataDxfId="26"/>
    <tableColumn id="33" name="Hora del evento" dataDxfId="25"/>
    <tableColumn id="11" name="IDENTIFICACION" dataDxfId="24"/>
    <tableColumn id="31" name="NOMBRE" dataDxfId="23"/>
    <tableColumn id="2" name="APELLIDO" dataDxfId="22"/>
    <tableColumn id="4" name="Cargo" dataDxfId="21"/>
    <tableColumn id="10" name="Sexo" dataDxfId="20"/>
    <tableColumn id="26" name="Dependencia" dataDxfId="19"/>
    <tableColumn id="27" name="Grupo de Trabajo" dataDxfId="18"/>
    <tableColumn id="5" name="Tipo de vinculación" dataDxfId="17"/>
    <tableColumn id="6" name="Fecha de Ingreso" dataDxfId="16"/>
    <tableColumn id="32" name="Edad" dataDxfId="15"/>
    <tableColumn id="7" name="Tipo de ocupación al momento del accidente" dataDxfId="14"/>
    <tableColumn id="8" name="Actividad realizada en el momento de ocurrencia del evento" dataDxfId="13"/>
    <tableColumn id="9" name="Jornada de trabajo habitual (Diurna, Nocturna, Mixta)" dataDxfId="12"/>
    <tableColumn id="13" name="Horas trabajadas al momento del evento" dataDxfId="11"/>
    <tableColumn id="14" name="Descripción del evento" dataDxfId="10"/>
    <tableColumn id="15" name="Ciudad del evento" dataDxfId="9"/>
    <tableColumn id="16" name="Sitio de ocurrencia" dataDxfId="8"/>
    <tableColumn id="17" name="Tipo de lesión" dataDxfId="7"/>
    <tableColumn id="18" name="Parte del cuerpo afectada" dataDxfId="6"/>
    <tableColumn id="19" name="Agente del accidente" dataDxfId="5"/>
    <tableColumn id="20" name="Días de Incapacidad" dataDxfId="4"/>
    <tableColumn id="21" name="Falta de control o factor critico (Causa desencadenante del evento)" dataDxfId="3"/>
    <tableColumn id="22" name="Acciones Corectivas" dataDxfId="2"/>
    <tableColumn id="23" name="Acciones preventivas" dataDxfId="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ivotTable" Target="../pivotTables/pivotTable12.xml"/><Relationship Id="rId2" Type="http://schemas.openxmlformats.org/officeDocument/2006/relationships/pivotTable" Target="../pivotTables/pivotTable2.xml"/><Relationship Id="rId16" Type="http://schemas.openxmlformats.org/officeDocument/2006/relationships/drawing" Target="../drawings/drawing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5" Type="http://schemas.openxmlformats.org/officeDocument/2006/relationships/pivotTable" Target="../pivotTables/pivotTable1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s>
</file>

<file path=xl/worksheets/_rels/sheet3.xml.rels><?xml version="1.0" encoding="UTF-8" standalone="yes"?>
<Relationships xmlns="http://schemas.openxmlformats.org/package/2006/relationships"><Relationship Id="rId117" Type="http://schemas.openxmlformats.org/officeDocument/2006/relationships/hyperlink" Target="mailto:nbriceno@sic.gov.co" TargetMode="External"/><Relationship Id="rId299" Type="http://schemas.openxmlformats.org/officeDocument/2006/relationships/hyperlink" Target="mailto:frestrepo@sic.gov.co" TargetMode="External"/><Relationship Id="rId21" Type="http://schemas.openxmlformats.org/officeDocument/2006/relationships/hyperlink" Target="mailto:mserna@correo.sic.gov.co" TargetMode="External"/><Relationship Id="rId63" Type="http://schemas.openxmlformats.org/officeDocument/2006/relationships/hyperlink" Target="mailto:ogomez@correo.sic.gov.co" TargetMode="External"/><Relationship Id="rId159" Type="http://schemas.openxmlformats.org/officeDocument/2006/relationships/hyperlink" Target="mailto:forjuela@correo.sic.gov.co" TargetMode="External"/><Relationship Id="rId324" Type="http://schemas.openxmlformats.org/officeDocument/2006/relationships/hyperlink" Target="mailto:jestepa@sic.gov.co" TargetMode="External"/><Relationship Id="rId366" Type="http://schemas.openxmlformats.org/officeDocument/2006/relationships/hyperlink" Target="mailto:mpaniagua@sic.gov.co" TargetMode="External"/><Relationship Id="rId170" Type="http://schemas.openxmlformats.org/officeDocument/2006/relationships/hyperlink" Target="mailto:dsanchez@sic.gov.co" TargetMode="External"/><Relationship Id="rId226" Type="http://schemas.openxmlformats.org/officeDocument/2006/relationships/hyperlink" Target="mailto:screspo@sic.gov.co" TargetMode="External"/><Relationship Id="rId433" Type="http://schemas.openxmlformats.org/officeDocument/2006/relationships/hyperlink" Target="mailto:ksuarez@sic.gov.co" TargetMode="External"/><Relationship Id="rId268" Type="http://schemas.openxmlformats.org/officeDocument/2006/relationships/hyperlink" Target="mailto:jcepeda@correo.sic.gov.co" TargetMode="External"/><Relationship Id="rId32" Type="http://schemas.openxmlformats.org/officeDocument/2006/relationships/hyperlink" Target="mailto:andresg@correo.sic.gov.co" TargetMode="External"/><Relationship Id="rId74" Type="http://schemas.openxmlformats.org/officeDocument/2006/relationships/hyperlink" Target="mailto:ccaceres@sic.gov.co" TargetMode="External"/><Relationship Id="rId128" Type="http://schemas.openxmlformats.org/officeDocument/2006/relationships/hyperlink" Target="mailto:edominguez@correo.sic.gov.co" TargetMode="External"/><Relationship Id="rId335" Type="http://schemas.openxmlformats.org/officeDocument/2006/relationships/hyperlink" Target="mailto:droldan@correo.sic.gov.co" TargetMode="External"/><Relationship Id="rId377" Type="http://schemas.openxmlformats.org/officeDocument/2006/relationships/hyperlink" Target="mailto:drodriguezo@sic.gov.co" TargetMode="External"/><Relationship Id="rId5" Type="http://schemas.openxmlformats.org/officeDocument/2006/relationships/hyperlink" Target="mailto:jrodriguez@correo.sic.gov.co" TargetMode="External"/><Relationship Id="rId181" Type="http://schemas.openxmlformats.org/officeDocument/2006/relationships/hyperlink" Target="mailto:avilla@correo.sic.gov.co" TargetMode="External"/><Relationship Id="rId237" Type="http://schemas.openxmlformats.org/officeDocument/2006/relationships/hyperlink" Target="mailto:jsandoval@correo.sic.gov.co" TargetMode="External"/><Relationship Id="rId402" Type="http://schemas.openxmlformats.org/officeDocument/2006/relationships/hyperlink" Target="mailto:dmgarcia@sic.gov.co" TargetMode="External"/><Relationship Id="rId279" Type="http://schemas.openxmlformats.org/officeDocument/2006/relationships/hyperlink" Target="mailto:jaquite@correo.sic.gov.co" TargetMode="External"/><Relationship Id="rId444" Type="http://schemas.openxmlformats.org/officeDocument/2006/relationships/ctrlProp" Target="../ctrlProps/ctrlProp2.xml"/><Relationship Id="rId43" Type="http://schemas.openxmlformats.org/officeDocument/2006/relationships/hyperlink" Target="mailto:csalazar@correo.sic.gov.co" TargetMode="External"/><Relationship Id="rId139" Type="http://schemas.openxmlformats.org/officeDocument/2006/relationships/hyperlink" Target="mailto:lbarreto@sic.gov.co" TargetMode="External"/><Relationship Id="rId290" Type="http://schemas.openxmlformats.org/officeDocument/2006/relationships/hyperlink" Target="mailto:psalamanca@correo.sic.gov.co" TargetMode="External"/><Relationship Id="rId304" Type="http://schemas.openxmlformats.org/officeDocument/2006/relationships/hyperlink" Target="mailto:yagudelo@sic.gov.co" TargetMode="External"/><Relationship Id="rId346" Type="http://schemas.openxmlformats.org/officeDocument/2006/relationships/hyperlink" Target="mailto:rsoacha@correo.sic.gov.co" TargetMode="External"/><Relationship Id="rId388" Type="http://schemas.openxmlformats.org/officeDocument/2006/relationships/hyperlink" Target="mailto:dramirez@sic.gov.co" TargetMode="External"/><Relationship Id="rId85" Type="http://schemas.openxmlformats.org/officeDocument/2006/relationships/hyperlink" Target="mailto:sinfante@correo.sic.gov.co" TargetMode="External"/><Relationship Id="rId150" Type="http://schemas.openxmlformats.org/officeDocument/2006/relationships/hyperlink" Target="mailto:jotero@sic.gov.co" TargetMode="External"/><Relationship Id="rId192" Type="http://schemas.openxmlformats.org/officeDocument/2006/relationships/hyperlink" Target="mailto:msegura@correo.sic.gov.co" TargetMode="External"/><Relationship Id="rId206" Type="http://schemas.openxmlformats.org/officeDocument/2006/relationships/hyperlink" Target="mailto:mccorcione@sic.gov.co" TargetMode="External"/><Relationship Id="rId413" Type="http://schemas.openxmlformats.org/officeDocument/2006/relationships/hyperlink" Target="mailto:dchaves@sic.gov.co" TargetMode="External"/><Relationship Id="rId248" Type="http://schemas.openxmlformats.org/officeDocument/2006/relationships/hyperlink" Target="mailto:lcastillo@correo.sic.gov.co" TargetMode="External"/><Relationship Id="rId12" Type="http://schemas.openxmlformats.org/officeDocument/2006/relationships/hyperlink" Target="mailto:mrvega@correo.sic.gov.co" TargetMode="External"/><Relationship Id="rId108" Type="http://schemas.openxmlformats.org/officeDocument/2006/relationships/hyperlink" Target="mailto:hgiraldo@correo.sic.gov.co" TargetMode="External"/><Relationship Id="rId315" Type="http://schemas.openxmlformats.org/officeDocument/2006/relationships/hyperlink" Target="mailto:ksalamanca@sic.gov.co" TargetMode="External"/><Relationship Id="rId357" Type="http://schemas.openxmlformats.org/officeDocument/2006/relationships/hyperlink" Target="mailto:mmarti@sic.gov.co" TargetMode="External"/><Relationship Id="rId54" Type="http://schemas.openxmlformats.org/officeDocument/2006/relationships/hyperlink" Target="mailto:llastre@correo.sic.gov.co" TargetMode="External"/><Relationship Id="rId96" Type="http://schemas.openxmlformats.org/officeDocument/2006/relationships/hyperlink" Target="mailto:lcastell@correo.sic.gov.co" TargetMode="External"/><Relationship Id="rId161" Type="http://schemas.openxmlformats.org/officeDocument/2006/relationships/hyperlink" Target="mailto:lzuluaga@correo.sic.gov.co" TargetMode="External"/><Relationship Id="rId217" Type="http://schemas.openxmlformats.org/officeDocument/2006/relationships/hyperlink" Target="mailto:mocastro@sic.gov.co" TargetMode="External"/><Relationship Id="rId399" Type="http://schemas.openxmlformats.org/officeDocument/2006/relationships/hyperlink" Target="mailto:cayala@sic.gov.co" TargetMode="External"/><Relationship Id="rId259" Type="http://schemas.openxmlformats.org/officeDocument/2006/relationships/hyperlink" Target="mailto:lesanchez@correo.sic.gov.co" TargetMode="External"/><Relationship Id="rId424" Type="http://schemas.openxmlformats.org/officeDocument/2006/relationships/hyperlink" Target="mailto:dsabogal@sic.gov.co" TargetMode="External"/><Relationship Id="rId23" Type="http://schemas.openxmlformats.org/officeDocument/2006/relationships/hyperlink" Target="mailto:josorio@correo.sic.gov.co" TargetMode="External"/><Relationship Id="rId119" Type="http://schemas.openxmlformats.org/officeDocument/2006/relationships/hyperlink" Target="mailto:clievano@correo.sic.gov.co" TargetMode="External"/><Relationship Id="rId270" Type="http://schemas.openxmlformats.org/officeDocument/2006/relationships/hyperlink" Target="mailto:cmorales@correo.sic.gov.co" TargetMode="External"/><Relationship Id="rId326" Type="http://schemas.openxmlformats.org/officeDocument/2006/relationships/hyperlink" Target="mailto:hvillada@sic.gov.co" TargetMode="External"/><Relationship Id="rId65" Type="http://schemas.openxmlformats.org/officeDocument/2006/relationships/hyperlink" Target="mailto:jmunoz@correo.sic.gov.co" TargetMode="External"/><Relationship Id="rId130" Type="http://schemas.openxmlformats.org/officeDocument/2006/relationships/hyperlink" Target="mailto:jvillegas@sic.gov.co" TargetMode="External"/><Relationship Id="rId368" Type="http://schemas.openxmlformats.org/officeDocument/2006/relationships/hyperlink" Target="mailto:htorres@sic.gov.co" TargetMode="External"/><Relationship Id="rId172" Type="http://schemas.openxmlformats.org/officeDocument/2006/relationships/hyperlink" Target="mailto:erodriguez@sic.gov.co" TargetMode="External"/><Relationship Id="rId228" Type="http://schemas.openxmlformats.org/officeDocument/2006/relationships/hyperlink" Target="mailto:worozco@sic.gov.co" TargetMode="External"/><Relationship Id="rId435" Type="http://schemas.openxmlformats.org/officeDocument/2006/relationships/hyperlink" Target="mailto:dmunoz@sic.gov.co" TargetMode="External"/><Relationship Id="rId281" Type="http://schemas.openxmlformats.org/officeDocument/2006/relationships/hyperlink" Target="mailto:amprieto@correo.sic.gov.co" TargetMode="External"/><Relationship Id="rId337" Type="http://schemas.openxmlformats.org/officeDocument/2006/relationships/hyperlink" Target="mailto:clopez@correo.sic.gov.co" TargetMode="External"/><Relationship Id="rId34" Type="http://schemas.openxmlformats.org/officeDocument/2006/relationships/hyperlink" Target="mailto:smartinez@correo.sic.gov.co" TargetMode="External"/><Relationship Id="rId76" Type="http://schemas.openxmlformats.org/officeDocument/2006/relationships/hyperlink" Target="mailto:jmelo@sic.gov.co" TargetMode="External"/><Relationship Id="rId141" Type="http://schemas.openxmlformats.org/officeDocument/2006/relationships/hyperlink" Target="mailto:aespinosa@sic.gov.co" TargetMode="External"/><Relationship Id="rId379" Type="http://schemas.openxmlformats.org/officeDocument/2006/relationships/hyperlink" Target="mailto:lparran@sic.gov.co" TargetMode="External"/><Relationship Id="rId7" Type="http://schemas.openxmlformats.org/officeDocument/2006/relationships/hyperlink" Target="mailto:fsaavedra@correo.sic.gov.co" TargetMode="External"/><Relationship Id="rId183" Type="http://schemas.openxmlformats.org/officeDocument/2006/relationships/hyperlink" Target="mailto:jarodriguez@sic.gov.co" TargetMode="External"/><Relationship Id="rId239" Type="http://schemas.openxmlformats.org/officeDocument/2006/relationships/hyperlink" Target="mailto:eariza@correo.sic.gov.co" TargetMode="External"/><Relationship Id="rId390" Type="http://schemas.openxmlformats.org/officeDocument/2006/relationships/hyperlink" Target="mailto:fdiaz@sic.gov.co" TargetMode="External"/><Relationship Id="rId404" Type="http://schemas.openxmlformats.org/officeDocument/2006/relationships/hyperlink" Target="mailto:hjrodriguez@sic.gov.co" TargetMode="External"/><Relationship Id="rId250" Type="http://schemas.openxmlformats.org/officeDocument/2006/relationships/hyperlink" Target="mailto:anavarro@correo.sic.gov.co" TargetMode="External"/><Relationship Id="rId292" Type="http://schemas.openxmlformats.org/officeDocument/2006/relationships/hyperlink" Target="mailto:nballen@correo.sic.gov.co" TargetMode="External"/><Relationship Id="rId306" Type="http://schemas.openxmlformats.org/officeDocument/2006/relationships/hyperlink" Target="mailto:scardozo@sic.gov.co" TargetMode="External"/><Relationship Id="rId45" Type="http://schemas.openxmlformats.org/officeDocument/2006/relationships/hyperlink" Target="mailto:mgongora@correo.sic.gov.co" TargetMode="External"/><Relationship Id="rId87" Type="http://schemas.openxmlformats.org/officeDocument/2006/relationships/hyperlink" Target="mailto:itorres@correo.sic.gov.co" TargetMode="External"/><Relationship Id="rId110" Type="http://schemas.openxmlformats.org/officeDocument/2006/relationships/hyperlink" Target="mailto:moliveros@sic.gov.co" TargetMode="External"/><Relationship Id="rId348" Type="http://schemas.openxmlformats.org/officeDocument/2006/relationships/hyperlink" Target="mailto:arodriguez@sic.gov.co" TargetMode="External"/><Relationship Id="rId152" Type="http://schemas.openxmlformats.org/officeDocument/2006/relationships/hyperlink" Target="mailto:pmejia@sic.gov.co" TargetMode="External"/><Relationship Id="rId194" Type="http://schemas.openxmlformats.org/officeDocument/2006/relationships/hyperlink" Target="mailto:aospina@correo.sic.gov.co" TargetMode="External"/><Relationship Id="rId208" Type="http://schemas.openxmlformats.org/officeDocument/2006/relationships/hyperlink" Target="mailto:lmendoza@sic.gov.co" TargetMode="External"/><Relationship Id="rId415" Type="http://schemas.openxmlformats.org/officeDocument/2006/relationships/hyperlink" Target="mailto:schoyos@sic.gov.co" TargetMode="External"/><Relationship Id="rId261" Type="http://schemas.openxmlformats.org/officeDocument/2006/relationships/hyperlink" Target="mailto:ssandoval@correo.sic.gov.co" TargetMode="External"/><Relationship Id="rId14" Type="http://schemas.openxmlformats.org/officeDocument/2006/relationships/hyperlink" Target="mailto:pfonseca@correo.sic.gov.co" TargetMode="External"/><Relationship Id="rId56" Type="http://schemas.openxmlformats.org/officeDocument/2006/relationships/hyperlink" Target="mailto:crincon@correo.sic.gov.co" TargetMode="External"/><Relationship Id="rId317" Type="http://schemas.openxmlformats.org/officeDocument/2006/relationships/hyperlink" Target="mailto:oduran@sic.gov.co" TargetMode="External"/><Relationship Id="rId359" Type="http://schemas.openxmlformats.org/officeDocument/2006/relationships/hyperlink" Target="mailto:jcperez@sic.gov.co" TargetMode="External"/><Relationship Id="rId98" Type="http://schemas.openxmlformats.org/officeDocument/2006/relationships/hyperlink" Target="mailto:drestrepo@correo.sic.gov.co" TargetMode="External"/><Relationship Id="rId121" Type="http://schemas.openxmlformats.org/officeDocument/2006/relationships/hyperlink" Target="mailto:agiraldo@correo.sic.gov.co" TargetMode="External"/><Relationship Id="rId163" Type="http://schemas.openxmlformats.org/officeDocument/2006/relationships/hyperlink" Target="mailto:dmartin@sic.gov.co" TargetMode="External"/><Relationship Id="rId219" Type="http://schemas.openxmlformats.org/officeDocument/2006/relationships/hyperlink" Target="mailto:gpgil@sic.gov.co" TargetMode="External"/><Relationship Id="rId370" Type="http://schemas.openxmlformats.org/officeDocument/2006/relationships/hyperlink" Target="mailto:jforonda@sic.gov.co" TargetMode="External"/><Relationship Id="rId426" Type="http://schemas.openxmlformats.org/officeDocument/2006/relationships/hyperlink" Target="mailto:pguillen@sic.gov.co" TargetMode="External"/><Relationship Id="rId230" Type="http://schemas.openxmlformats.org/officeDocument/2006/relationships/hyperlink" Target="mailto:navendano@sic.gov.co" TargetMode="External"/><Relationship Id="rId25" Type="http://schemas.openxmlformats.org/officeDocument/2006/relationships/hyperlink" Target="mailto:mlamus@correo.sic.gov.co" TargetMode="External"/><Relationship Id="rId67" Type="http://schemas.openxmlformats.org/officeDocument/2006/relationships/hyperlink" Target="mailto:jadarme@correo.sic.gov.co" TargetMode="External"/><Relationship Id="rId272" Type="http://schemas.openxmlformats.org/officeDocument/2006/relationships/hyperlink" Target="mailto:jcampo@sic.gov.co." TargetMode="External"/><Relationship Id="rId328" Type="http://schemas.openxmlformats.org/officeDocument/2006/relationships/hyperlink" Target="mailto:ggarcia@sic.gov.co" TargetMode="External"/><Relationship Id="rId132" Type="http://schemas.openxmlformats.org/officeDocument/2006/relationships/hyperlink" Target="mailto:lrestrepo@sic.gov.co" TargetMode="External"/><Relationship Id="rId174" Type="http://schemas.openxmlformats.org/officeDocument/2006/relationships/hyperlink" Target="mailto:elargo@sic.gov.co" TargetMode="External"/><Relationship Id="rId381" Type="http://schemas.openxmlformats.org/officeDocument/2006/relationships/hyperlink" Target="mailto:lcruzp@sic.gov.co" TargetMode="External"/><Relationship Id="rId241" Type="http://schemas.openxmlformats.org/officeDocument/2006/relationships/hyperlink" Target="mailto:vmaldonado@sic.gov.co" TargetMode="External"/><Relationship Id="rId437" Type="http://schemas.openxmlformats.org/officeDocument/2006/relationships/hyperlink" Target="mailto:ksanchez@sic.gov.co" TargetMode="External"/><Relationship Id="rId36" Type="http://schemas.openxmlformats.org/officeDocument/2006/relationships/hyperlink" Target="mailto:mcortes@sic.gov.co" TargetMode="External"/><Relationship Id="rId283" Type="http://schemas.openxmlformats.org/officeDocument/2006/relationships/hyperlink" Target="mailto:cbarrera@correo.sic.gov.co" TargetMode="External"/><Relationship Id="rId339" Type="http://schemas.openxmlformats.org/officeDocument/2006/relationships/hyperlink" Target="mailto:shuertas@correo.sic.gov.co" TargetMode="External"/><Relationship Id="rId78" Type="http://schemas.openxmlformats.org/officeDocument/2006/relationships/hyperlink" Target="mailto:mcastro@correo.sic.gov.co" TargetMode="External"/><Relationship Id="rId101" Type="http://schemas.openxmlformats.org/officeDocument/2006/relationships/hyperlink" Target="mailto:lpena@correo.sic.gov.co" TargetMode="External"/><Relationship Id="rId143" Type="http://schemas.openxmlformats.org/officeDocument/2006/relationships/hyperlink" Target="mailto:mchinchilla@correo.sic.gov.co" TargetMode="External"/><Relationship Id="rId185" Type="http://schemas.openxmlformats.org/officeDocument/2006/relationships/hyperlink" Target="mailto:aaroca@sic.gov.co" TargetMode="External"/><Relationship Id="rId350" Type="http://schemas.openxmlformats.org/officeDocument/2006/relationships/hyperlink" Target="mailto:smoreno@sic.gov.co" TargetMode="External"/><Relationship Id="rId406" Type="http://schemas.openxmlformats.org/officeDocument/2006/relationships/hyperlink" Target="mailto:xisierra@sic.gov.co" TargetMode="External"/><Relationship Id="rId9" Type="http://schemas.openxmlformats.org/officeDocument/2006/relationships/hyperlink" Target="mailto:cjarro@correo.sic.gov.co" TargetMode="External"/><Relationship Id="rId210" Type="http://schemas.openxmlformats.org/officeDocument/2006/relationships/hyperlink" Target="mailto:bicastro@correo.sic.gov.co" TargetMode="External"/><Relationship Id="rId392" Type="http://schemas.openxmlformats.org/officeDocument/2006/relationships/hyperlink" Target="mailto:jherrera@sic.gov.co" TargetMode="External"/><Relationship Id="rId252" Type="http://schemas.openxmlformats.org/officeDocument/2006/relationships/hyperlink" Target="mailto:gespitia@correo.sic.gov.co" TargetMode="External"/><Relationship Id="rId294" Type="http://schemas.openxmlformats.org/officeDocument/2006/relationships/hyperlink" Target="mailto:mmartin@correo.sic.gov.co" TargetMode="External"/><Relationship Id="rId308" Type="http://schemas.openxmlformats.org/officeDocument/2006/relationships/hyperlink" Target="mailto:trinckoar@sic.gov.co" TargetMode="External"/><Relationship Id="rId47" Type="http://schemas.openxmlformats.org/officeDocument/2006/relationships/hyperlink" Target="mailto:lagamez@correo.sic.gov.co" TargetMode="External"/><Relationship Id="rId89" Type="http://schemas.openxmlformats.org/officeDocument/2006/relationships/hyperlink" Target="mailto:dmorales@correo.sic.gov.co" TargetMode="External"/><Relationship Id="rId112" Type="http://schemas.openxmlformats.org/officeDocument/2006/relationships/hyperlink" Target="mailto:abermudezh@sic.gov.co" TargetMode="External"/><Relationship Id="rId154" Type="http://schemas.openxmlformats.org/officeDocument/2006/relationships/hyperlink" Target="mailto:lgarces@sic.gov.co" TargetMode="External"/><Relationship Id="rId361" Type="http://schemas.openxmlformats.org/officeDocument/2006/relationships/hyperlink" Target="mailto:jrico@sic.gov.co" TargetMode="External"/><Relationship Id="rId196" Type="http://schemas.openxmlformats.org/officeDocument/2006/relationships/hyperlink" Target="mailto:fpuentes@correo.sic.gov.co" TargetMode="External"/><Relationship Id="rId417" Type="http://schemas.openxmlformats.org/officeDocument/2006/relationships/hyperlink" Target="mailto:ljcastella@sic.gov.co" TargetMode="External"/><Relationship Id="rId16" Type="http://schemas.openxmlformats.org/officeDocument/2006/relationships/hyperlink" Target="mailto:cruiz@correo.sic.gov.co" TargetMode="External"/><Relationship Id="rId221" Type="http://schemas.openxmlformats.org/officeDocument/2006/relationships/hyperlink" Target="mailto:oeacosta@sic.gov.co" TargetMode="External"/><Relationship Id="rId263" Type="http://schemas.openxmlformats.org/officeDocument/2006/relationships/hyperlink" Target="mailto:hduque@correo.sic.gov.co" TargetMode="External"/><Relationship Id="rId319" Type="http://schemas.openxmlformats.org/officeDocument/2006/relationships/hyperlink" Target="mailto:jgualteros@sic.gov.co" TargetMode="External"/><Relationship Id="rId58" Type="http://schemas.openxmlformats.org/officeDocument/2006/relationships/hyperlink" Target="mailto:mlgonzalez@correo.sic.gov.co" TargetMode="External"/><Relationship Id="rId123" Type="http://schemas.openxmlformats.org/officeDocument/2006/relationships/hyperlink" Target="mailto:jplata@sic.gov.co" TargetMode="External"/><Relationship Id="rId330" Type="http://schemas.openxmlformats.org/officeDocument/2006/relationships/hyperlink" Target="mailto:oramirez@sic.gov.co" TargetMode="External"/><Relationship Id="rId165" Type="http://schemas.openxmlformats.org/officeDocument/2006/relationships/hyperlink" Target="mailto:fmrodriguez@correo.sic.gov.co" TargetMode="External"/><Relationship Id="rId372" Type="http://schemas.openxmlformats.org/officeDocument/2006/relationships/hyperlink" Target="mailto:fgonzalez@sic.gov.co" TargetMode="External"/><Relationship Id="rId428" Type="http://schemas.openxmlformats.org/officeDocument/2006/relationships/hyperlink" Target="mailto:jemena@sic.gov.co" TargetMode="External"/><Relationship Id="rId232" Type="http://schemas.openxmlformats.org/officeDocument/2006/relationships/hyperlink" Target="mailto:yacero@sic.gov.co" TargetMode="External"/><Relationship Id="rId274" Type="http://schemas.openxmlformats.org/officeDocument/2006/relationships/hyperlink" Target="mailto:rcastillo@correo.sic.gov.co" TargetMode="External"/><Relationship Id="rId27" Type="http://schemas.openxmlformats.org/officeDocument/2006/relationships/hyperlink" Target="mailto:lulloa@correo.sic.gov.co" TargetMode="External"/><Relationship Id="rId69" Type="http://schemas.openxmlformats.org/officeDocument/2006/relationships/hyperlink" Target="mailto:lfcruz@correo.sic.gov.co" TargetMode="External"/><Relationship Id="rId134" Type="http://schemas.openxmlformats.org/officeDocument/2006/relationships/hyperlink" Target="mailto:vsaavedra@sic.gov.co" TargetMode="External"/><Relationship Id="rId80" Type="http://schemas.openxmlformats.org/officeDocument/2006/relationships/hyperlink" Target="mailto:mparrado@correo.sic.gov.co" TargetMode="External"/><Relationship Id="rId176" Type="http://schemas.openxmlformats.org/officeDocument/2006/relationships/hyperlink" Target="mailto:ogonzalez@correo.sic.gov.co" TargetMode="External"/><Relationship Id="rId341" Type="http://schemas.openxmlformats.org/officeDocument/2006/relationships/hyperlink" Target="mailto:jvgonzalez@correo.sic.gov.co" TargetMode="External"/><Relationship Id="rId383" Type="http://schemas.openxmlformats.org/officeDocument/2006/relationships/hyperlink" Target="mailto:lrojas@sic.gov.co" TargetMode="External"/><Relationship Id="rId439" Type="http://schemas.openxmlformats.org/officeDocument/2006/relationships/hyperlink" Target="mailto:mrodriguezl@sic.gov.co" TargetMode="External"/><Relationship Id="rId201" Type="http://schemas.openxmlformats.org/officeDocument/2006/relationships/hyperlink" Target="mailto:dcastillo@sic.gov.co" TargetMode="External"/><Relationship Id="rId243" Type="http://schemas.openxmlformats.org/officeDocument/2006/relationships/hyperlink" Target="mailto:avelandia@correo.sic.gov.co" TargetMode="External"/><Relationship Id="rId285" Type="http://schemas.openxmlformats.org/officeDocument/2006/relationships/hyperlink" Target="mailto:wcastellanos@correo.sic.gov.co" TargetMode="External"/><Relationship Id="rId38" Type="http://schemas.openxmlformats.org/officeDocument/2006/relationships/hyperlink" Target="mailto:idiaz@correo.sic.gov.co" TargetMode="External"/><Relationship Id="rId103" Type="http://schemas.openxmlformats.org/officeDocument/2006/relationships/hyperlink" Target="mailto:osusa@sic.gov.co" TargetMode="External"/><Relationship Id="rId310" Type="http://schemas.openxmlformats.org/officeDocument/2006/relationships/hyperlink" Target="mailto:econtreras@sic.gov.co" TargetMode="External"/><Relationship Id="rId91" Type="http://schemas.openxmlformats.org/officeDocument/2006/relationships/hyperlink" Target="mailto:jtolosa@correo.sic.gov.co" TargetMode="External"/><Relationship Id="rId145" Type="http://schemas.openxmlformats.org/officeDocument/2006/relationships/hyperlink" Target="mailto:rdelgado@sic.gov.co" TargetMode="External"/><Relationship Id="rId187" Type="http://schemas.openxmlformats.org/officeDocument/2006/relationships/hyperlink" Target="mailto:tdiaz@correo.sic.gov.co" TargetMode="External"/><Relationship Id="rId352" Type="http://schemas.openxmlformats.org/officeDocument/2006/relationships/hyperlink" Target="mailto:dyalgarra@sic.gov.co" TargetMode="External"/><Relationship Id="rId394" Type="http://schemas.openxmlformats.org/officeDocument/2006/relationships/hyperlink" Target="mailto:yerojas@sic.gov.co" TargetMode="External"/><Relationship Id="rId408" Type="http://schemas.openxmlformats.org/officeDocument/2006/relationships/hyperlink" Target="mailto:jmramos@sic.gov.co" TargetMode="External"/><Relationship Id="rId212" Type="http://schemas.openxmlformats.org/officeDocument/2006/relationships/hyperlink" Target="mailto:lgarcia@sic.gov.co" TargetMode="External"/><Relationship Id="rId254" Type="http://schemas.openxmlformats.org/officeDocument/2006/relationships/hyperlink" Target="mailto:mjortega@sic.gov.co" TargetMode="External"/><Relationship Id="rId49" Type="http://schemas.openxmlformats.org/officeDocument/2006/relationships/hyperlink" Target="mailto:mopena@correo.sic.gov.co" TargetMode="External"/><Relationship Id="rId114" Type="http://schemas.openxmlformats.org/officeDocument/2006/relationships/hyperlink" Target="mailto:rpacanchique@sic.gov.co" TargetMode="External"/><Relationship Id="rId296" Type="http://schemas.openxmlformats.org/officeDocument/2006/relationships/hyperlink" Target="mailto:micortes@correo.sic.gov.co" TargetMode="External"/><Relationship Id="rId60" Type="http://schemas.openxmlformats.org/officeDocument/2006/relationships/hyperlink" Target="mailto:hplazas@sic.gov.co" TargetMode="External"/><Relationship Id="rId156" Type="http://schemas.openxmlformats.org/officeDocument/2006/relationships/hyperlink" Target="mailto:apachon@sic.gov.co" TargetMode="External"/><Relationship Id="rId198" Type="http://schemas.openxmlformats.org/officeDocument/2006/relationships/hyperlink" Target="mailto:lmancera@correo.sic.gov.co" TargetMode="External"/><Relationship Id="rId321" Type="http://schemas.openxmlformats.org/officeDocument/2006/relationships/hyperlink" Target="mailto:marodriguez@sic.gov.co" TargetMode="External"/><Relationship Id="rId363" Type="http://schemas.openxmlformats.org/officeDocument/2006/relationships/hyperlink" Target="mailto:jsanchezs@sic.gov.co" TargetMode="External"/><Relationship Id="rId419" Type="http://schemas.openxmlformats.org/officeDocument/2006/relationships/hyperlink" Target="mailto:jpena@sic.gov.co" TargetMode="External"/><Relationship Id="rId223" Type="http://schemas.openxmlformats.org/officeDocument/2006/relationships/hyperlink" Target="mailto:jbermudez@sic.gov.co" TargetMode="External"/><Relationship Id="rId430" Type="http://schemas.openxmlformats.org/officeDocument/2006/relationships/hyperlink" Target="mailto:jmleonb@sic.gov.co" TargetMode="External"/><Relationship Id="rId18" Type="http://schemas.openxmlformats.org/officeDocument/2006/relationships/hyperlink" Target="mailto:jlondono@correo.sic.gov.co" TargetMode="External"/><Relationship Id="rId39" Type="http://schemas.openxmlformats.org/officeDocument/2006/relationships/hyperlink" Target="mailto:ogarzon@sic.gov.co" TargetMode="External"/><Relationship Id="rId265" Type="http://schemas.openxmlformats.org/officeDocument/2006/relationships/hyperlink" Target="mailto:mbarreto@sic.gov.co" TargetMode="External"/><Relationship Id="rId286" Type="http://schemas.openxmlformats.org/officeDocument/2006/relationships/hyperlink" Target="mailto:ylobo@correo.sic.gov.co" TargetMode="External"/><Relationship Id="rId50" Type="http://schemas.openxmlformats.org/officeDocument/2006/relationships/hyperlink" Target="mailto:pbohorquez@sic.gov.co" TargetMode="External"/><Relationship Id="rId104" Type="http://schemas.openxmlformats.org/officeDocument/2006/relationships/hyperlink" Target="mailto:dcasanas@sic.gov.co" TargetMode="External"/><Relationship Id="rId125" Type="http://schemas.openxmlformats.org/officeDocument/2006/relationships/hyperlink" Target="mailto:jlaverde@correo.sic.gov.co" TargetMode="External"/><Relationship Id="rId146" Type="http://schemas.openxmlformats.org/officeDocument/2006/relationships/hyperlink" Target="mailto:mriveros@sic.gov.co" TargetMode="External"/><Relationship Id="rId167" Type="http://schemas.openxmlformats.org/officeDocument/2006/relationships/hyperlink" Target="mailto:jbustamante@correo.sic.gov.co" TargetMode="External"/><Relationship Id="rId188" Type="http://schemas.openxmlformats.org/officeDocument/2006/relationships/hyperlink" Target="mailto:vespinosa@sic.gov.co" TargetMode="External"/><Relationship Id="rId311" Type="http://schemas.openxmlformats.org/officeDocument/2006/relationships/hyperlink" Target="mailto:lmurillo@sic.gov.co" TargetMode="External"/><Relationship Id="rId332" Type="http://schemas.openxmlformats.org/officeDocument/2006/relationships/hyperlink" Target="mailto:jgonzalez@sic.gov.co" TargetMode="External"/><Relationship Id="rId353" Type="http://schemas.openxmlformats.org/officeDocument/2006/relationships/hyperlink" Target="mailto:dmavila@sic.gov.co" TargetMode="External"/><Relationship Id="rId374" Type="http://schemas.openxmlformats.org/officeDocument/2006/relationships/hyperlink" Target="mailto:dgama@sic.gov.co" TargetMode="External"/><Relationship Id="rId395" Type="http://schemas.openxmlformats.org/officeDocument/2006/relationships/hyperlink" Target="mailto:srojas@sic.gov.co" TargetMode="External"/><Relationship Id="rId409" Type="http://schemas.openxmlformats.org/officeDocument/2006/relationships/hyperlink" Target="mailto:stamayor@sic.gov.co" TargetMode="External"/><Relationship Id="rId71" Type="http://schemas.openxmlformats.org/officeDocument/2006/relationships/hyperlink" Target="mailto:pcifuentes@sic.gov.co" TargetMode="External"/><Relationship Id="rId92" Type="http://schemas.openxmlformats.org/officeDocument/2006/relationships/hyperlink" Target="mailto:lguarin@correo.sic.gov.co" TargetMode="External"/><Relationship Id="rId213" Type="http://schemas.openxmlformats.org/officeDocument/2006/relationships/hyperlink" Target="mailto:ngnecco@sic.gov.co" TargetMode="External"/><Relationship Id="rId234" Type="http://schemas.openxmlformats.org/officeDocument/2006/relationships/hyperlink" Target="mailto:bgarcia@correo.sic.gov.co" TargetMode="External"/><Relationship Id="rId420" Type="http://schemas.openxmlformats.org/officeDocument/2006/relationships/hyperlink" Target="mailto:eespinal@sic.gov.co" TargetMode="External"/><Relationship Id="rId2" Type="http://schemas.openxmlformats.org/officeDocument/2006/relationships/hyperlink" Target="mailto:cvega@correo.sic.gov.co" TargetMode="External"/><Relationship Id="rId29" Type="http://schemas.openxmlformats.org/officeDocument/2006/relationships/hyperlink" Target="mailto:egamba@correo.sic.gov.co" TargetMode="External"/><Relationship Id="rId255" Type="http://schemas.openxmlformats.org/officeDocument/2006/relationships/hyperlink" Target="mailto:efigueroa@correo.sic.gov.co" TargetMode="External"/><Relationship Id="rId276" Type="http://schemas.openxmlformats.org/officeDocument/2006/relationships/hyperlink" Target="mailto:mrueda@correo.sic.gov.co" TargetMode="External"/><Relationship Id="rId297" Type="http://schemas.openxmlformats.org/officeDocument/2006/relationships/hyperlink" Target="mailto:ssanchez@sic.gov.co" TargetMode="External"/><Relationship Id="rId441" Type="http://schemas.openxmlformats.org/officeDocument/2006/relationships/drawing" Target="../drawings/drawing3.xml"/><Relationship Id="rId40" Type="http://schemas.openxmlformats.org/officeDocument/2006/relationships/hyperlink" Target="mailto:mbarrera@correo.sic.gov.co" TargetMode="External"/><Relationship Id="rId115" Type="http://schemas.openxmlformats.org/officeDocument/2006/relationships/hyperlink" Target="mailto:jvillate@sic.gov.co" TargetMode="External"/><Relationship Id="rId136" Type="http://schemas.openxmlformats.org/officeDocument/2006/relationships/hyperlink" Target="mailto:elozano@sic.gov.co" TargetMode="External"/><Relationship Id="rId157" Type="http://schemas.openxmlformats.org/officeDocument/2006/relationships/hyperlink" Target="mailto:gcalvano@sic.gov.co" TargetMode="External"/><Relationship Id="rId178" Type="http://schemas.openxmlformats.org/officeDocument/2006/relationships/hyperlink" Target="mailto:aquintero@sic.gov.co" TargetMode="External"/><Relationship Id="rId301" Type="http://schemas.openxmlformats.org/officeDocument/2006/relationships/hyperlink" Target="mailto:lavendano@sic.gov.co" TargetMode="External"/><Relationship Id="rId322" Type="http://schemas.openxmlformats.org/officeDocument/2006/relationships/hyperlink" Target="mailto:calzate@sic.gov.co" TargetMode="External"/><Relationship Id="rId343" Type="http://schemas.openxmlformats.org/officeDocument/2006/relationships/hyperlink" Target="mailto:rvillavicencio@sic.gov.co" TargetMode="External"/><Relationship Id="rId364" Type="http://schemas.openxmlformats.org/officeDocument/2006/relationships/hyperlink" Target="mailto:htorregoza@sic.gov.co" TargetMode="External"/><Relationship Id="rId61" Type="http://schemas.openxmlformats.org/officeDocument/2006/relationships/hyperlink" Target="mailto:mduarte@correo.sic.gov.co" TargetMode="External"/><Relationship Id="rId82" Type="http://schemas.openxmlformats.org/officeDocument/2006/relationships/hyperlink" Target="mailto:lriano@sic.gov.co" TargetMode="External"/><Relationship Id="rId199" Type="http://schemas.openxmlformats.org/officeDocument/2006/relationships/hyperlink" Target="mailto:jsoto@sic.gov.co" TargetMode="External"/><Relationship Id="rId203" Type="http://schemas.openxmlformats.org/officeDocument/2006/relationships/hyperlink" Target="mailto:gcastelblanco@sic.gov.co" TargetMode="External"/><Relationship Id="rId385" Type="http://schemas.openxmlformats.org/officeDocument/2006/relationships/hyperlink" Target="mailto:emontes@sic.gov.co" TargetMode="External"/><Relationship Id="rId19" Type="http://schemas.openxmlformats.org/officeDocument/2006/relationships/hyperlink" Target="mailto:mcaro@correo.sic.gov.co" TargetMode="External"/><Relationship Id="rId224" Type="http://schemas.openxmlformats.org/officeDocument/2006/relationships/hyperlink" Target="mailto:dpolo@correo.sic.gov.co" TargetMode="External"/><Relationship Id="rId245" Type="http://schemas.openxmlformats.org/officeDocument/2006/relationships/hyperlink" Target="mailto:cmeneses@sic.gov.co" TargetMode="External"/><Relationship Id="rId266" Type="http://schemas.openxmlformats.org/officeDocument/2006/relationships/hyperlink" Target="mailto:blozano@correo.sic.gov.co" TargetMode="External"/><Relationship Id="rId287" Type="http://schemas.openxmlformats.org/officeDocument/2006/relationships/hyperlink" Target="mailto:jagonzalez@correo.sic.gov.co" TargetMode="External"/><Relationship Id="rId410" Type="http://schemas.openxmlformats.org/officeDocument/2006/relationships/hyperlink" Target="mailto:eperez@sic.gov.co" TargetMode="External"/><Relationship Id="rId431" Type="http://schemas.openxmlformats.org/officeDocument/2006/relationships/hyperlink" Target="mailto:maramirezd@sic.gov.co" TargetMode="External"/><Relationship Id="rId30" Type="http://schemas.openxmlformats.org/officeDocument/2006/relationships/hyperlink" Target="mailto:rtellez@correo.sic.gov.co" TargetMode="External"/><Relationship Id="rId105" Type="http://schemas.openxmlformats.org/officeDocument/2006/relationships/hyperlink" Target="mailto:mfarias@sic.gov.co" TargetMode="External"/><Relationship Id="rId126" Type="http://schemas.openxmlformats.org/officeDocument/2006/relationships/hyperlink" Target="mailto:asolano@sic.gov.co" TargetMode="External"/><Relationship Id="rId147" Type="http://schemas.openxmlformats.org/officeDocument/2006/relationships/hyperlink" Target="mailto:gvelez@sic.gov.co" TargetMode="External"/><Relationship Id="rId168" Type="http://schemas.openxmlformats.org/officeDocument/2006/relationships/hyperlink" Target="mailto:lzuluaga@correo.sic.gov.co" TargetMode="External"/><Relationship Id="rId312" Type="http://schemas.openxmlformats.org/officeDocument/2006/relationships/hyperlink" Target="mailto:ncuestas@correo.sic.gov.co" TargetMode="External"/><Relationship Id="rId333" Type="http://schemas.openxmlformats.org/officeDocument/2006/relationships/hyperlink" Target="mailto:mtoro@sic.gov.co" TargetMode="External"/><Relationship Id="rId354" Type="http://schemas.openxmlformats.org/officeDocument/2006/relationships/hyperlink" Target="mailto:rcastillob@sic.gov.co" TargetMode="External"/><Relationship Id="rId51" Type="http://schemas.openxmlformats.org/officeDocument/2006/relationships/hyperlink" Target="mailto:rgaviria@correo.sic.gov.co" TargetMode="External"/><Relationship Id="rId72" Type="http://schemas.openxmlformats.org/officeDocument/2006/relationships/hyperlink" Target="mailto:galfonso@correo.sic.gov.co" TargetMode="External"/><Relationship Id="rId93" Type="http://schemas.openxmlformats.org/officeDocument/2006/relationships/hyperlink" Target="mailto:jolarte@sic.gov.co" TargetMode="External"/><Relationship Id="rId189" Type="http://schemas.openxmlformats.org/officeDocument/2006/relationships/hyperlink" Target="mailto:crodriguez@sic.gov.co" TargetMode="External"/><Relationship Id="rId375" Type="http://schemas.openxmlformats.org/officeDocument/2006/relationships/hyperlink" Target="mailto:ileon@sic.gov.co" TargetMode="External"/><Relationship Id="rId396" Type="http://schemas.openxmlformats.org/officeDocument/2006/relationships/hyperlink" Target="mailto:lhernandezr@sic.gov.co" TargetMode="External"/><Relationship Id="rId3" Type="http://schemas.openxmlformats.org/officeDocument/2006/relationships/hyperlink" Target="mailto:mcaviedes@correo.sic.gov.co" TargetMode="External"/><Relationship Id="rId214" Type="http://schemas.openxmlformats.org/officeDocument/2006/relationships/hyperlink" Target="mailto:lhernandez@sic.gov.co" TargetMode="External"/><Relationship Id="rId235" Type="http://schemas.openxmlformats.org/officeDocument/2006/relationships/hyperlink" Target="mailto:pvargas@correo.sic.gov.co" TargetMode="External"/><Relationship Id="rId256" Type="http://schemas.openxmlformats.org/officeDocument/2006/relationships/hyperlink" Target="mailto:pmartinez@correo.sic.gov.co" TargetMode="External"/><Relationship Id="rId277" Type="http://schemas.openxmlformats.org/officeDocument/2006/relationships/hyperlink" Target="mailto:srodriguez@correo.sic.gov.co" TargetMode="External"/><Relationship Id="rId298" Type="http://schemas.openxmlformats.org/officeDocument/2006/relationships/hyperlink" Target="mailto:jmunevar@correo.sic.gov.co" TargetMode="External"/><Relationship Id="rId400" Type="http://schemas.openxmlformats.org/officeDocument/2006/relationships/hyperlink" Target="mailto:aguerra@sic.gov.co" TargetMode="External"/><Relationship Id="rId421" Type="http://schemas.openxmlformats.org/officeDocument/2006/relationships/hyperlink" Target="mailto:malzater@sic.gov.co" TargetMode="External"/><Relationship Id="rId442" Type="http://schemas.openxmlformats.org/officeDocument/2006/relationships/vmlDrawing" Target="../drawings/vmlDrawing2.vml"/><Relationship Id="rId116" Type="http://schemas.openxmlformats.org/officeDocument/2006/relationships/hyperlink" Target="mailto:acabarcas@correo.sic.gov.co" TargetMode="External"/><Relationship Id="rId137" Type="http://schemas.openxmlformats.org/officeDocument/2006/relationships/hyperlink" Target="mailto:snavia@sic.gov.co" TargetMode="External"/><Relationship Id="rId158" Type="http://schemas.openxmlformats.org/officeDocument/2006/relationships/hyperlink" Target="mailto:jfernel@sic.gov.co" TargetMode="External"/><Relationship Id="rId302" Type="http://schemas.openxmlformats.org/officeDocument/2006/relationships/hyperlink" Target="mailto:ilara@correo.sic.gov.co" TargetMode="External"/><Relationship Id="rId323" Type="http://schemas.openxmlformats.org/officeDocument/2006/relationships/hyperlink" Target="mailto:jorodriguez@correo.sic.gov.co" TargetMode="External"/><Relationship Id="rId344" Type="http://schemas.openxmlformats.org/officeDocument/2006/relationships/hyperlink" Target="mailto:fgarcia@sic.gov.co" TargetMode="External"/><Relationship Id="rId20" Type="http://schemas.openxmlformats.org/officeDocument/2006/relationships/hyperlink" Target="mailto:fcordoba@correo.sic.gov.co" TargetMode="External"/><Relationship Id="rId41" Type="http://schemas.openxmlformats.org/officeDocument/2006/relationships/hyperlink" Target="mailto:wburgos@correo.sic.gov.co" TargetMode="External"/><Relationship Id="rId62" Type="http://schemas.openxmlformats.org/officeDocument/2006/relationships/hyperlink" Target="mailto:cgarcia@correo.sic.gov.co" TargetMode="External"/><Relationship Id="rId83" Type="http://schemas.openxmlformats.org/officeDocument/2006/relationships/hyperlink" Target="mailto:mjimenez@correo.sic.gov.co" TargetMode="External"/><Relationship Id="rId179" Type="http://schemas.openxmlformats.org/officeDocument/2006/relationships/hyperlink" Target="mailto:cnieto@sic.gov.co" TargetMode="External"/><Relationship Id="rId365" Type="http://schemas.openxmlformats.org/officeDocument/2006/relationships/hyperlink" Target="mailto:ecaballero@sic.gov.co" TargetMode="External"/><Relationship Id="rId386" Type="http://schemas.openxmlformats.org/officeDocument/2006/relationships/hyperlink" Target="mailto:maquintero@sic.gov.co" TargetMode="External"/><Relationship Id="rId190" Type="http://schemas.openxmlformats.org/officeDocument/2006/relationships/hyperlink" Target="mailto:dmarino@correo.sic.gov.co" TargetMode="External"/><Relationship Id="rId204" Type="http://schemas.openxmlformats.org/officeDocument/2006/relationships/hyperlink" Target="mailto:cmoralesq@sic.gov.co" TargetMode="External"/><Relationship Id="rId225" Type="http://schemas.openxmlformats.org/officeDocument/2006/relationships/hyperlink" Target="mailto:jforero@sic.gov,co" TargetMode="External"/><Relationship Id="rId246" Type="http://schemas.openxmlformats.org/officeDocument/2006/relationships/hyperlink" Target="mailto:fsosa@correo.sic.gov.co" TargetMode="External"/><Relationship Id="rId267" Type="http://schemas.openxmlformats.org/officeDocument/2006/relationships/hyperlink" Target="mailto:drios@sic.gov.co" TargetMode="External"/><Relationship Id="rId288" Type="http://schemas.openxmlformats.org/officeDocument/2006/relationships/hyperlink" Target="mailto:mnieto@correo.sic.gov.co" TargetMode="External"/><Relationship Id="rId411" Type="http://schemas.openxmlformats.org/officeDocument/2006/relationships/hyperlink" Target="mailto:acpetro@sic.gov.co" TargetMode="External"/><Relationship Id="rId432" Type="http://schemas.openxmlformats.org/officeDocument/2006/relationships/hyperlink" Target="mailto:vmanrique@sic.gov.co" TargetMode="External"/><Relationship Id="rId106" Type="http://schemas.openxmlformats.org/officeDocument/2006/relationships/hyperlink" Target="mailto:drodriguez@correo.sic.gov.co" TargetMode="External"/><Relationship Id="rId127" Type="http://schemas.openxmlformats.org/officeDocument/2006/relationships/hyperlink" Target="mailto:mpimienta@correo.sic.gov.co" TargetMode="External"/><Relationship Id="rId313" Type="http://schemas.openxmlformats.org/officeDocument/2006/relationships/hyperlink" Target="mailto:mjimenezr@sic.gov.co" TargetMode="External"/><Relationship Id="rId10" Type="http://schemas.openxmlformats.org/officeDocument/2006/relationships/hyperlink" Target="mailto:mdiaz@correo.sic.gov.co" TargetMode="External"/><Relationship Id="rId31" Type="http://schemas.openxmlformats.org/officeDocument/2006/relationships/hyperlink" Target="mailto:jmartinez@correo.sic.gov.co" TargetMode="External"/><Relationship Id="rId52" Type="http://schemas.openxmlformats.org/officeDocument/2006/relationships/hyperlink" Target="mailto:ibustos@correo.sic.gov.co" TargetMode="External"/><Relationship Id="rId73" Type="http://schemas.openxmlformats.org/officeDocument/2006/relationships/hyperlink" Target="mailto:lpacheco@correo.sic.gov.co" TargetMode="External"/><Relationship Id="rId94" Type="http://schemas.openxmlformats.org/officeDocument/2006/relationships/hyperlink" Target="mailto:drivera@correo.sic.gov.co" TargetMode="External"/><Relationship Id="rId148" Type="http://schemas.openxmlformats.org/officeDocument/2006/relationships/hyperlink" Target="mailto:lsalazar@sic.gov.co" TargetMode="External"/><Relationship Id="rId169" Type="http://schemas.openxmlformats.org/officeDocument/2006/relationships/hyperlink" Target="mailto:pcarrillo@sic.gov.co" TargetMode="External"/><Relationship Id="rId334" Type="http://schemas.openxmlformats.org/officeDocument/2006/relationships/hyperlink" Target="mailto:arobayo@correo.sic.gov.co" TargetMode="External"/><Relationship Id="rId355" Type="http://schemas.openxmlformats.org/officeDocument/2006/relationships/hyperlink" Target="mailto:ccarrillor@sic.gov.co" TargetMode="External"/><Relationship Id="rId376" Type="http://schemas.openxmlformats.org/officeDocument/2006/relationships/hyperlink" Target="mailto:cperdomo@sic.gov.co" TargetMode="External"/><Relationship Id="rId397" Type="http://schemas.openxmlformats.org/officeDocument/2006/relationships/hyperlink" Target="mailto:mavila@sic.gov.co" TargetMode="External"/><Relationship Id="rId4" Type="http://schemas.openxmlformats.org/officeDocument/2006/relationships/hyperlink" Target="mailto:clemus@correo.sic.gov.co" TargetMode="External"/><Relationship Id="rId180" Type="http://schemas.openxmlformats.org/officeDocument/2006/relationships/hyperlink" Target="mailto:japerez@sic.gov.co" TargetMode="External"/><Relationship Id="rId215" Type="http://schemas.openxmlformats.org/officeDocument/2006/relationships/hyperlink" Target="mailto:msanchez@correo.sic.gov.co" TargetMode="External"/><Relationship Id="rId236" Type="http://schemas.openxmlformats.org/officeDocument/2006/relationships/hyperlink" Target="mailto:stbustamante@sic.gov.co" TargetMode="External"/><Relationship Id="rId257" Type="http://schemas.openxmlformats.org/officeDocument/2006/relationships/hyperlink" Target="mailto:wrigueros@correo.sic.gov.co" TargetMode="External"/><Relationship Id="rId278" Type="http://schemas.openxmlformats.org/officeDocument/2006/relationships/hyperlink" Target="mailto:laforero@correo.sic.gov.co" TargetMode="External"/><Relationship Id="rId401" Type="http://schemas.openxmlformats.org/officeDocument/2006/relationships/hyperlink" Target="mailto:amerchan@sic.gov.co" TargetMode="External"/><Relationship Id="rId422" Type="http://schemas.openxmlformats.org/officeDocument/2006/relationships/hyperlink" Target="mailto:mgomez@sic.gov.co" TargetMode="External"/><Relationship Id="rId443" Type="http://schemas.openxmlformats.org/officeDocument/2006/relationships/ctrlProp" Target="../ctrlProps/ctrlProp1.xml"/><Relationship Id="rId303" Type="http://schemas.openxmlformats.org/officeDocument/2006/relationships/hyperlink" Target="mailto:yarias@correo.sic.gov.co" TargetMode="External"/><Relationship Id="rId42" Type="http://schemas.openxmlformats.org/officeDocument/2006/relationships/hyperlink" Target="mailto:bsaenz@sic.gov.co" TargetMode="External"/><Relationship Id="rId84" Type="http://schemas.openxmlformats.org/officeDocument/2006/relationships/hyperlink" Target="mailto:jrivera@correo.sic.gov.co" TargetMode="External"/><Relationship Id="rId138" Type="http://schemas.openxmlformats.org/officeDocument/2006/relationships/hyperlink" Target="mailto:gagudelo@sic.gov.co" TargetMode="External"/><Relationship Id="rId345" Type="http://schemas.openxmlformats.org/officeDocument/2006/relationships/hyperlink" Target="mailto:dgil@correo.sic.gov.co" TargetMode="External"/><Relationship Id="rId387" Type="http://schemas.openxmlformats.org/officeDocument/2006/relationships/hyperlink" Target="mailto:mvillarreal@sic.gov.co" TargetMode="External"/><Relationship Id="rId191" Type="http://schemas.openxmlformats.org/officeDocument/2006/relationships/hyperlink" Target="mailto:ajaramillo@sic.gov.co" TargetMode="External"/><Relationship Id="rId205" Type="http://schemas.openxmlformats.org/officeDocument/2006/relationships/hyperlink" Target="mailto:jgarcia@sic.gov.co" TargetMode="External"/><Relationship Id="rId247" Type="http://schemas.openxmlformats.org/officeDocument/2006/relationships/hyperlink" Target="mailto:nlugo@correo.sic.gov.co" TargetMode="External"/><Relationship Id="rId412" Type="http://schemas.openxmlformats.org/officeDocument/2006/relationships/hyperlink" Target="mailto:ycastiblanco@sic.gov.co" TargetMode="External"/><Relationship Id="rId107" Type="http://schemas.openxmlformats.org/officeDocument/2006/relationships/hyperlink" Target="mailto:oasprilla@sic.gov.co" TargetMode="External"/><Relationship Id="rId289" Type="http://schemas.openxmlformats.org/officeDocument/2006/relationships/hyperlink" Target="mailto:nachury@sic.gov.co" TargetMode="External"/><Relationship Id="rId11" Type="http://schemas.openxmlformats.org/officeDocument/2006/relationships/hyperlink" Target="mailto:apedraza@correo.sic.gov.co" TargetMode="External"/><Relationship Id="rId53" Type="http://schemas.openxmlformats.org/officeDocument/2006/relationships/hyperlink" Target="mailto:storres@correo.sic.goc.co" TargetMode="External"/><Relationship Id="rId149" Type="http://schemas.openxmlformats.org/officeDocument/2006/relationships/hyperlink" Target="mailto:probledo@sic.gov.co" TargetMode="External"/><Relationship Id="rId314" Type="http://schemas.openxmlformats.org/officeDocument/2006/relationships/hyperlink" Target="mailto:opinilla@sic.gov.co" TargetMode="External"/><Relationship Id="rId356" Type="http://schemas.openxmlformats.org/officeDocument/2006/relationships/hyperlink" Target="mailto:ecorrales@sic.gov.co" TargetMode="External"/><Relationship Id="rId398" Type="http://schemas.openxmlformats.org/officeDocument/2006/relationships/hyperlink" Target="mailto:lortiz@sic.gov.co" TargetMode="External"/><Relationship Id="rId95" Type="http://schemas.openxmlformats.org/officeDocument/2006/relationships/hyperlink" Target="mailto:mospina@correo.sic.gov.co" TargetMode="External"/><Relationship Id="rId160" Type="http://schemas.openxmlformats.org/officeDocument/2006/relationships/hyperlink" Target="mailto:jburbano@sic.gov.co" TargetMode="External"/><Relationship Id="rId216" Type="http://schemas.openxmlformats.org/officeDocument/2006/relationships/hyperlink" Target="mailto:aflorez@sic.gov.co" TargetMode="External"/><Relationship Id="rId423" Type="http://schemas.openxmlformats.org/officeDocument/2006/relationships/hyperlink" Target="mailto:jcanizalez@sic.gov.co" TargetMode="External"/><Relationship Id="rId258" Type="http://schemas.openxmlformats.org/officeDocument/2006/relationships/hyperlink" Target="mailto:rposse@correo.sic.gov.co" TargetMode="External"/><Relationship Id="rId22" Type="http://schemas.openxmlformats.org/officeDocument/2006/relationships/hyperlink" Target="mailto:sguerrero@correo.sic.gov.co" TargetMode="External"/><Relationship Id="rId64" Type="http://schemas.openxmlformats.org/officeDocument/2006/relationships/hyperlink" Target="mailto:pcorona@correo.sic.gov.co" TargetMode="External"/><Relationship Id="rId118" Type="http://schemas.openxmlformats.org/officeDocument/2006/relationships/hyperlink" Target="mailto:lmordecay@sic.gov.co" TargetMode="External"/><Relationship Id="rId325" Type="http://schemas.openxmlformats.org/officeDocument/2006/relationships/hyperlink" Target="mailto:cosorio@sic.gov.co" TargetMode="External"/><Relationship Id="rId367" Type="http://schemas.openxmlformats.org/officeDocument/2006/relationships/hyperlink" Target="mailto:rbarrera@sic.gov.co" TargetMode="External"/><Relationship Id="rId171" Type="http://schemas.openxmlformats.org/officeDocument/2006/relationships/hyperlink" Target="mailto:dtapias@sic.gov.co" TargetMode="External"/><Relationship Id="rId227" Type="http://schemas.openxmlformats.org/officeDocument/2006/relationships/hyperlink" Target="mailto:rcamacho@correo.sic.gov.co" TargetMode="External"/><Relationship Id="rId269" Type="http://schemas.openxmlformats.org/officeDocument/2006/relationships/hyperlink" Target="mailto:lsaenz@sic.gov.co" TargetMode="External"/><Relationship Id="rId434" Type="http://schemas.openxmlformats.org/officeDocument/2006/relationships/hyperlink" Target="mailto:lagarzon@sic.gov.co" TargetMode="External"/><Relationship Id="rId33" Type="http://schemas.openxmlformats.org/officeDocument/2006/relationships/hyperlink" Target="mailto:jlosada@correo.sic.gov.co" TargetMode="External"/><Relationship Id="rId129" Type="http://schemas.openxmlformats.org/officeDocument/2006/relationships/hyperlink" Target="mailto:amuribe@sic.gov.co" TargetMode="External"/><Relationship Id="rId280" Type="http://schemas.openxmlformats.org/officeDocument/2006/relationships/hyperlink" Target="mailto:jcorrales@correo.sic.gov.co" TargetMode="External"/><Relationship Id="rId336" Type="http://schemas.openxmlformats.org/officeDocument/2006/relationships/hyperlink" Target="mailto:smaldonado@sic.gov.co" TargetMode="External"/><Relationship Id="rId75" Type="http://schemas.openxmlformats.org/officeDocument/2006/relationships/hyperlink" Target="mailto:rponce@sic.gov.co" TargetMode="External"/><Relationship Id="rId140" Type="http://schemas.openxmlformats.org/officeDocument/2006/relationships/hyperlink" Target="mailto:cbgarcia@correo.sic.gov.co" TargetMode="External"/><Relationship Id="rId182" Type="http://schemas.openxmlformats.org/officeDocument/2006/relationships/hyperlink" Target="mailto:crodriguezc@sic.gov.co" TargetMode="External"/><Relationship Id="rId378" Type="http://schemas.openxmlformats.org/officeDocument/2006/relationships/hyperlink" Target="mailto:pperezv@sic.gov.co" TargetMode="External"/><Relationship Id="rId403" Type="http://schemas.openxmlformats.org/officeDocument/2006/relationships/hyperlink" Target="mailto:npena@sic.gov.co" TargetMode="External"/><Relationship Id="rId6" Type="http://schemas.openxmlformats.org/officeDocument/2006/relationships/hyperlink" Target="mailto:mpachon@correo.sic.gov.co" TargetMode="External"/><Relationship Id="rId238" Type="http://schemas.openxmlformats.org/officeDocument/2006/relationships/hyperlink" Target="mailto:scorena@correo.sic.gov.co" TargetMode="External"/><Relationship Id="rId445" Type="http://schemas.openxmlformats.org/officeDocument/2006/relationships/comments" Target="../comments2.xml"/><Relationship Id="rId291" Type="http://schemas.openxmlformats.org/officeDocument/2006/relationships/hyperlink" Target="mailto:gtorres@correo.sic.gov.co" TargetMode="External"/><Relationship Id="rId305" Type="http://schemas.openxmlformats.org/officeDocument/2006/relationships/hyperlink" Target="mailto:macevedo@correo.sic.gov.co" TargetMode="External"/><Relationship Id="rId347" Type="http://schemas.openxmlformats.org/officeDocument/2006/relationships/hyperlink" Target="mailto:amramirez@sic.gov.co" TargetMode="External"/><Relationship Id="rId44" Type="http://schemas.openxmlformats.org/officeDocument/2006/relationships/hyperlink" Target="mailto:acordero@correo.sic.gov.co" TargetMode="External"/><Relationship Id="rId86" Type="http://schemas.openxmlformats.org/officeDocument/2006/relationships/hyperlink" Target="mailto:jagarcia@correo.sic.gov.co" TargetMode="External"/><Relationship Id="rId151" Type="http://schemas.openxmlformats.org/officeDocument/2006/relationships/hyperlink" Target="mailto:cvalderramac@sic.gov.co" TargetMode="External"/><Relationship Id="rId389" Type="http://schemas.openxmlformats.org/officeDocument/2006/relationships/hyperlink" Target="mailto:jmartinh@sic.gov.co" TargetMode="External"/><Relationship Id="rId193" Type="http://schemas.openxmlformats.org/officeDocument/2006/relationships/hyperlink" Target="mailto:avarona@sic.gov.co" TargetMode="External"/><Relationship Id="rId207" Type="http://schemas.openxmlformats.org/officeDocument/2006/relationships/hyperlink" Target="mailto:cjaimes@sic.gov.co" TargetMode="External"/><Relationship Id="rId249" Type="http://schemas.openxmlformats.org/officeDocument/2006/relationships/hyperlink" Target="mailto:cardila@sic.gov.co" TargetMode="External"/><Relationship Id="rId414" Type="http://schemas.openxmlformats.org/officeDocument/2006/relationships/hyperlink" Target="mailto:lguisao@sic.gov.co" TargetMode="External"/><Relationship Id="rId13" Type="http://schemas.openxmlformats.org/officeDocument/2006/relationships/hyperlink" Target="mailto:mkahuazango@correo.sic.gov.co" TargetMode="External"/><Relationship Id="rId109" Type="http://schemas.openxmlformats.org/officeDocument/2006/relationships/hyperlink" Target="mailto:arincon@sic.gov.co" TargetMode="External"/><Relationship Id="rId260" Type="http://schemas.openxmlformats.org/officeDocument/2006/relationships/hyperlink" Target="mailto:obernal@correo.sic.gov.co" TargetMode="External"/><Relationship Id="rId316" Type="http://schemas.openxmlformats.org/officeDocument/2006/relationships/hyperlink" Target="mailto:zcastellanos@sic.gov.co" TargetMode="External"/><Relationship Id="rId55" Type="http://schemas.openxmlformats.org/officeDocument/2006/relationships/hyperlink" Target="mailto:fserrano@sic.gov.co" TargetMode="External"/><Relationship Id="rId97" Type="http://schemas.openxmlformats.org/officeDocument/2006/relationships/hyperlink" Target="mailto:aromero@correo.sic.gov.co" TargetMode="External"/><Relationship Id="rId120" Type="http://schemas.openxmlformats.org/officeDocument/2006/relationships/hyperlink" Target="mailto:fbedoya@sic.gov.co" TargetMode="External"/><Relationship Id="rId358" Type="http://schemas.openxmlformats.org/officeDocument/2006/relationships/hyperlink" Target="mailto:dorozco@sic.gov.co" TargetMode="External"/><Relationship Id="rId162" Type="http://schemas.openxmlformats.org/officeDocument/2006/relationships/hyperlink" Target="mailto:aprieto@correo.sic.gov.co" TargetMode="External"/><Relationship Id="rId218" Type="http://schemas.openxmlformats.org/officeDocument/2006/relationships/hyperlink" Target="mailto:pflorez@correo.sic.gov.co" TargetMode="External"/><Relationship Id="rId425" Type="http://schemas.openxmlformats.org/officeDocument/2006/relationships/hyperlink" Target="mailto:ggalvis@sic.gov.co" TargetMode="External"/><Relationship Id="rId271" Type="http://schemas.openxmlformats.org/officeDocument/2006/relationships/hyperlink" Target="mailto:wsalazar@correo.sic.gov.co" TargetMode="External"/><Relationship Id="rId24" Type="http://schemas.openxmlformats.org/officeDocument/2006/relationships/hyperlink" Target="mailto:cleguizamon@correo.sic.gov.co" TargetMode="External"/><Relationship Id="rId66" Type="http://schemas.openxmlformats.org/officeDocument/2006/relationships/hyperlink" Target="mailto:jdlozano@correo.sic.gov.co" TargetMode="External"/><Relationship Id="rId131" Type="http://schemas.openxmlformats.org/officeDocument/2006/relationships/hyperlink" Target="mailto:bmorales@correo.sic.gov.co" TargetMode="External"/><Relationship Id="rId327" Type="http://schemas.openxmlformats.org/officeDocument/2006/relationships/hyperlink" Target="mailto:lsalamanca@sic.gov.co" TargetMode="External"/><Relationship Id="rId369" Type="http://schemas.openxmlformats.org/officeDocument/2006/relationships/hyperlink" Target="mailto:dgarcia@sic.gov.co" TargetMode="External"/><Relationship Id="rId173" Type="http://schemas.openxmlformats.org/officeDocument/2006/relationships/hyperlink" Target="mailto:aacuna@sic.gov.co" TargetMode="External"/><Relationship Id="rId229" Type="http://schemas.openxmlformats.org/officeDocument/2006/relationships/hyperlink" Target="mailto:gtorregrosa@sic.gov.co" TargetMode="External"/><Relationship Id="rId380" Type="http://schemas.openxmlformats.org/officeDocument/2006/relationships/hyperlink" Target="mailto:gballesteros@sic.gov.co" TargetMode="External"/><Relationship Id="rId436" Type="http://schemas.openxmlformats.org/officeDocument/2006/relationships/hyperlink" Target="mailto:cpolanco@sic.gov.co" TargetMode="External"/><Relationship Id="rId240" Type="http://schemas.openxmlformats.org/officeDocument/2006/relationships/hyperlink" Target="mailto:rcortes@correo.sic.gov.co" TargetMode="External"/><Relationship Id="rId35" Type="http://schemas.openxmlformats.org/officeDocument/2006/relationships/hyperlink" Target="mailto:jussa@correo.sic.gov.co" TargetMode="External"/><Relationship Id="rId77" Type="http://schemas.openxmlformats.org/officeDocument/2006/relationships/hyperlink" Target="mailto:cmontana@correo.sic.gov.co" TargetMode="External"/><Relationship Id="rId100" Type="http://schemas.openxmlformats.org/officeDocument/2006/relationships/hyperlink" Target="mailto:eduarte@correo.sic.gov.co" TargetMode="External"/><Relationship Id="rId282" Type="http://schemas.openxmlformats.org/officeDocument/2006/relationships/hyperlink" Target="mailto:ycolmenares@sic.gov.co" TargetMode="External"/><Relationship Id="rId338" Type="http://schemas.openxmlformats.org/officeDocument/2006/relationships/hyperlink" Target="mailto:fcardenas@sic.gov.co" TargetMode="External"/><Relationship Id="rId8" Type="http://schemas.openxmlformats.org/officeDocument/2006/relationships/hyperlink" Target="mailto:agil@correo.sic.gov.co" TargetMode="External"/><Relationship Id="rId142" Type="http://schemas.openxmlformats.org/officeDocument/2006/relationships/hyperlink" Target="mailto:msotelo@sic.gov.co" TargetMode="External"/><Relationship Id="rId184" Type="http://schemas.openxmlformats.org/officeDocument/2006/relationships/hyperlink" Target="mailto:auribev@sic.gov.co" TargetMode="External"/><Relationship Id="rId391" Type="http://schemas.openxmlformats.org/officeDocument/2006/relationships/hyperlink" Target="mailto:mrbohorquez@sic.gov.co" TargetMode="External"/><Relationship Id="rId405" Type="http://schemas.openxmlformats.org/officeDocument/2006/relationships/hyperlink" Target="mailto:lamhoyos@sic.gov.co" TargetMode="External"/><Relationship Id="rId251" Type="http://schemas.openxmlformats.org/officeDocument/2006/relationships/hyperlink" Target="mailto:ncastiblanco@sic.gov.co" TargetMode="External"/><Relationship Id="rId46" Type="http://schemas.openxmlformats.org/officeDocument/2006/relationships/hyperlink" Target="mailto:rgarcia@correo.sic.gov.co" TargetMode="External"/><Relationship Id="rId293" Type="http://schemas.openxmlformats.org/officeDocument/2006/relationships/hyperlink" Target="mailto:jchaparro@sic.gov.co" TargetMode="External"/><Relationship Id="rId307" Type="http://schemas.openxmlformats.org/officeDocument/2006/relationships/hyperlink" Target="mailto:jmoya@correo.sic.gov.co" TargetMode="External"/><Relationship Id="rId349" Type="http://schemas.openxmlformats.org/officeDocument/2006/relationships/hyperlink" Target="mailto:jgranados@sic.gov.co" TargetMode="External"/><Relationship Id="rId88" Type="http://schemas.openxmlformats.org/officeDocument/2006/relationships/hyperlink" Target="mailto:bprieto@correo.sic.gov.co" TargetMode="External"/><Relationship Id="rId111" Type="http://schemas.openxmlformats.org/officeDocument/2006/relationships/hyperlink" Target="mailto:imtorres@sic.gov.co" TargetMode="External"/><Relationship Id="rId153" Type="http://schemas.openxmlformats.org/officeDocument/2006/relationships/hyperlink" Target="mailto:jserrano@correo.sic.gov.co" TargetMode="External"/><Relationship Id="rId195" Type="http://schemas.openxmlformats.org/officeDocument/2006/relationships/hyperlink" Target="mailto:mjrodriguez@sic.gov.co" TargetMode="External"/><Relationship Id="rId209" Type="http://schemas.openxmlformats.org/officeDocument/2006/relationships/hyperlink" Target="mailto:mmateus@sic.gov.co" TargetMode="External"/><Relationship Id="rId360" Type="http://schemas.openxmlformats.org/officeDocument/2006/relationships/hyperlink" Target="mailto:mramirez@sic.gov.co" TargetMode="External"/><Relationship Id="rId416" Type="http://schemas.openxmlformats.org/officeDocument/2006/relationships/hyperlink" Target="mailto:dgamboa@sic.gov.co" TargetMode="External"/><Relationship Id="rId220" Type="http://schemas.openxmlformats.org/officeDocument/2006/relationships/hyperlink" Target="mailto:jjerez@sic.gov.co" TargetMode="External"/><Relationship Id="rId15" Type="http://schemas.openxmlformats.org/officeDocument/2006/relationships/hyperlink" Target="mailto:racosta@correo.sic.gov.co" TargetMode="External"/><Relationship Id="rId57" Type="http://schemas.openxmlformats.org/officeDocument/2006/relationships/hyperlink" Target="mailto:onoriega@correo.sic.gov.co" TargetMode="External"/><Relationship Id="rId262" Type="http://schemas.openxmlformats.org/officeDocument/2006/relationships/hyperlink" Target="mailto:enunez@sic.gov.co" TargetMode="External"/><Relationship Id="rId318" Type="http://schemas.openxmlformats.org/officeDocument/2006/relationships/hyperlink" Target="mailto:jasanchez@sic.gov.co" TargetMode="External"/><Relationship Id="rId99" Type="http://schemas.openxmlformats.org/officeDocument/2006/relationships/hyperlink" Target="mailto:sserrano@correo.sic.gov.co" TargetMode="External"/><Relationship Id="rId122" Type="http://schemas.openxmlformats.org/officeDocument/2006/relationships/hyperlink" Target="mailto:jpherrera@correo.sic.gov.co" TargetMode="External"/><Relationship Id="rId164" Type="http://schemas.openxmlformats.org/officeDocument/2006/relationships/hyperlink" Target="mailto:dgonzalez@correo.sic.gov.co" TargetMode="External"/><Relationship Id="rId371" Type="http://schemas.openxmlformats.org/officeDocument/2006/relationships/hyperlink" Target="mailto:mzambrano@sic.gov.co" TargetMode="External"/><Relationship Id="rId427" Type="http://schemas.openxmlformats.org/officeDocument/2006/relationships/hyperlink" Target="mailto:ydoncel@sic.gov.co" TargetMode="External"/><Relationship Id="rId26" Type="http://schemas.openxmlformats.org/officeDocument/2006/relationships/hyperlink" Target="mailto:mrozo@sic.gov.co" TargetMode="External"/><Relationship Id="rId231" Type="http://schemas.openxmlformats.org/officeDocument/2006/relationships/hyperlink" Target="mailto:oparra@correo.sic.gov.co" TargetMode="External"/><Relationship Id="rId273" Type="http://schemas.openxmlformats.org/officeDocument/2006/relationships/hyperlink" Target="mailto:dcabeza@correo.sic.gov.co" TargetMode="External"/><Relationship Id="rId329" Type="http://schemas.openxmlformats.org/officeDocument/2006/relationships/hyperlink" Target="mailto:jfbonilla@sic.gov.co" TargetMode="External"/><Relationship Id="rId68" Type="http://schemas.openxmlformats.org/officeDocument/2006/relationships/hyperlink" Target="mailto:hcamelo@correo.sic.gov.co" TargetMode="External"/><Relationship Id="rId133" Type="http://schemas.openxmlformats.org/officeDocument/2006/relationships/hyperlink" Target="mailto:ahurtado@sic.gov.co" TargetMode="External"/><Relationship Id="rId175" Type="http://schemas.openxmlformats.org/officeDocument/2006/relationships/hyperlink" Target="mailto:mpolo@correo.sic.gov.co" TargetMode="External"/><Relationship Id="rId340" Type="http://schemas.openxmlformats.org/officeDocument/2006/relationships/hyperlink" Target="mailto:jlopez@correo.sic.gov.co" TargetMode="External"/><Relationship Id="rId200" Type="http://schemas.openxmlformats.org/officeDocument/2006/relationships/hyperlink" Target="mailto:lbeltran@sic.gov.co" TargetMode="External"/><Relationship Id="rId382" Type="http://schemas.openxmlformats.org/officeDocument/2006/relationships/hyperlink" Target="mailto:jlotero@sic.gov.co" TargetMode="External"/><Relationship Id="rId438" Type="http://schemas.openxmlformats.org/officeDocument/2006/relationships/hyperlink" Target="mailto:oblanco@sic.gov.co" TargetMode="External"/><Relationship Id="rId242" Type="http://schemas.openxmlformats.org/officeDocument/2006/relationships/hyperlink" Target="mailto:ncepeda@correo.sic.gov.co" TargetMode="External"/><Relationship Id="rId284" Type="http://schemas.openxmlformats.org/officeDocument/2006/relationships/hyperlink" Target="mailto:fvelandia@correo.sic.gov.co" TargetMode="External"/><Relationship Id="rId37" Type="http://schemas.openxmlformats.org/officeDocument/2006/relationships/hyperlink" Target="mailto:jchaves@correo.sic.gov.co" TargetMode="External"/><Relationship Id="rId79" Type="http://schemas.openxmlformats.org/officeDocument/2006/relationships/hyperlink" Target="mailto:mfandino@correo.sic.gov.co" TargetMode="External"/><Relationship Id="rId102" Type="http://schemas.openxmlformats.org/officeDocument/2006/relationships/hyperlink" Target="mailto:mcastillo@sic.gov.co" TargetMode="External"/><Relationship Id="rId144" Type="http://schemas.openxmlformats.org/officeDocument/2006/relationships/hyperlink" Target="mailto:dcaro@correo.sic.gov.co" TargetMode="External"/><Relationship Id="rId90" Type="http://schemas.openxmlformats.org/officeDocument/2006/relationships/hyperlink" Target="mailto:czuluaga@correo.sic.gov.co" TargetMode="External"/><Relationship Id="rId186" Type="http://schemas.openxmlformats.org/officeDocument/2006/relationships/hyperlink" Target="mailto:sdrodriguez@sic.gov.co" TargetMode="External"/><Relationship Id="rId351" Type="http://schemas.openxmlformats.org/officeDocument/2006/relationships/hyperlink" Target="mailto:cacampo@sic.gov.co" TargetMode="External"/><Relationship Id="rId393" Type="http://schemas.openxmlformats.org/officeDocument/2006/relationships/hyperlink" Target="mailto:jmhernandez@sic.gov.co" TargetMode="External"/><Relationship Id="rId407" Type="http://schemas.openxmlformats.org/officeDocument/2006/relationships/hyperlink" Target="mailto:jdgonzal@sic.gov.co" TargetMode="External"/><Relationship Id="rId211" Type="http://schemas.openxmlformats.org/officeDocument/2006/relationships/hyperlink" Target="mailto:jesanchez@sic.gov.co" TargetMode="External"/><Relationship Id="rId253" Type="http://schemas.openxmlformats.org/officeDocument/2006/relationships/hyperlink" Target="mailto:ybecerra@correo.sic.gov.co" TargetMode="External"/><Relationship Id="rId295" Type="http://schemas.openxmlformats.org/officeDocument/2006/relationships/hyperlink" Target="mailto:lefranco@correo.sic.gov.co" TargetMode="External"/><Relationship Id="rId309" Type="http://schemas.openxmlformats.org/officeDocument/2006/relationships/hyperlink" Target="mailto:alparra@correo.sic.gov.co" TargetMode="External"/><Relationship Id="rId48" Type="http://schemas.openxmlformats.org/officeDocument/2006/relationships/hyperlink" Target="mailto:mcardenas@correo.sic.gov.co" TargetMode="External"/><Relationship Id="rId113" Type="http://schemas.openxmlformats.org/officeDocument/2006/relationships/hyperlink" Target="mailto:jbotero@sic.gov.co" TargetMode="External"/><Relationship Id="rId320" Type="http://schemas.openxmlformats.org/officeDocument/2006/relationships/hyperlink" Target="mailto:vvargas@sic.gov.co" TargetMode="External"/><Relationship Id="rId155" Type="http://schemas.openxmlformats.org/officeDocument/2006/relationships/hyperlink" Target="mailto:hcaldas@sic.gov.co" TargetMode="External"/><Relationship Id="rId197" Type="http://schemas.openxmlformats.org/officeDocument/2006/relationships/hyperlink" Target="mailto:hvega@sic.gov.co" TargetMode="External"/><Relationship Id="rId362" Type="http://schemas.openxmlformats.org/officeDocument/2006/relationships/hyperlink" Target="mailto:jlsalazar@sic.gov.co" TargetMode="External"/><Relationship Id="rId418" Type="http://schemas.openxmlformats.org/officeDocument/2006/relationships/hyperlink" Target="mailto:jacarvajal@sic.gov.co" TargetMode="External"/><Relationship Id="rId222" Type="http://schemas.openxmlformats.org/officeDocument/2006/relationships/hyperlink" Target="mailto:gbacca@correo.sic.gov.co" TargetMode="External"/><Relationship Id="rId264" Type="http://schemas.openxmlformats.org/officeDocument/2006/relationships/hyperlink" Target="mailto:mrodriguez@correo.sic.gov.co" TargetMode="External"/><Relationship Id="rId17" Type="http://schemas.openxmlformats.org/officeDocument/2006/relationships/hyperlink" Target="mailto:lsilva@correo.sic.gov.co" TargetMode="External"/><Relationship Id="rId59" Type="http://schemas.openxmlformats.org/officeDocument/2006/relationships/hyperlink" Target="mailto:lvillamil@correo.sic.gov.co" TargetMode="External"/><Relationship Id="rId124" Type="http://schemas.openxmlformats.org/officeDocument/2006/relationships/hyperlink" Target="mailto:cbarreto@sic.gov.co" TargetMode="External"/><Relationship Id="rId70" Type="http://schemas.openxmlformats.org/officeDocument/2006/relationships/hyperlink" Target="mailto:ncontreras@correo.sic.gov.co" TargetMode="External"/><Relationship Id="rId166" Type="http://schemas.openxmlformats.org/officeDocument/2006/relationships/hyperlink" Target="mailto:jmendez@correo.sic.gov.co" TargetMode="External"/><Relationship Id="rId331" Type="http://schemas.openxmlformats.org/officeDocument/2006/relationships/hyperlink" Target="mailto:cbustamante@sic.gov.co" TargetMode="External"/><Relationship Id="rId373" Type="http://schemas.openxmlformats.org/officeDocument/2006/relationships/hyperlink" Target="mailto:dmena@sic.gov.co" TargetMode="External"/><Relationship Id="rId429" Type="http://schemas.openxmlformats.org/officeDocument/2006/relationships/hyperlink" Target="mailto:laranguren@sic.gov.co" TargetMode="External"/><Relationship Id="rId1" Type="http://schemas.openxmlformats.org/officeDocument/2006/relationships/hyperlink" Target="mailto:etriana@correo.sic.gov.co" TargetMode="External"/><Relationship Id="rId233" Type="http://schemas.openxmlformats.org/officeDocument/2006/relationships/hyperlink" Target="mailto:csilva@correo.sic.gov.co" TargetMode="External"/><Relationship Id="rId440" Type="http://schemas.openxmlformats.org/officeDocument/2006/relationships/printerSettings" Target="../printerSettings/printerSettings2.bin"/><Relationship Id="rId28" Type="http://schemas.openxmlformats.org/officeDocument/2006/relationships/hyperlink" Target="mailto:mcvallejo@correo.sic.gov.co" TargetMode="External"/><Relationship Id="rId275" Type="http://schemas.openxmlformats.org/officeDocument/2006/relationships/hyperlink" Target="mailto:hmoreno@correo.sic.gov.co" TargetMode="External"/><Relationship Id="rId300" Type="http://schemas.openxmlformats.org/officeDocument/2006/relationships/hyperlink" Target="mailto:esalas@sic.gov.co" TargetMode="External"/><Relationship Id="rId81" Type="http://schemas.openxmlformats.org/officeDocument/2006/relationships/hyperlink" Target="mailto:ffernandez@sic.gov.co" TargetMode="External"/><Relationship Id="rId135" Type="http://schemas.openxmlformats.org/officeDocument/2006/relationships/hyperlink" Target="mailto:zcardenas@sic.gov.co" TargetMode="External"/><Relationship Id="rId177" Type="http://schemas.openxmlformats.org/officeDocument/2006/relationships/hyperlink" Target="mailto:vrodriguez@sic.gov.co" TargetMode="External"/><Relationship Id="rId342" Type="http://schemas.openxmlformats.org/officeDocument/2006/relationships/hyperlink" Target="mailto:lpduran@correo.sic.gov.co" TargetMode="External"/><Relationship Id="rId384" Type="http://schemas.openxmlformats.org/officeDocument/2006/relationships/hyperlink" Target="mailto:jcarrillo@sic.gov.co" TargetMode="External"/><Relationship Id="rId202" Type="http://schemas.openxmlformats.org/officeDocument/2006/relationships/hyperlink" Target="mailto:ltorres@sic.gov.co" TargetMode="External"/><Relationship Id="rId244" Type="http://schemas.openxmlformats.org/officeDocument/2006/relationships/hyperlink" Target="mailto:lfranco@correo.sic.gov.co"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6"/>
  <sheetViews>
    <sheetView tabSelected="1" view="pageBreakPreview" zoomScale="60" zoomScaleNormal="90" workbookViewId="0">
      <selection activeCell="O33" sqref="O33"/>
    </sheetView>
  </sheetViews>
  <sheetFormatPr baseColWidth="10" defaultRowHeight="15" x14ac:dyDescent="0.25"/>
  <cols>
    <col min="1" max="1" width="6.42578125" bestFit="1" customWidth="1"/>
    <col min="2" max="2" width="10.42578125" customWidth="1"/>
    <col min="3" max="3" width="13.42578125" customWidth="1"/>
    <col min="4" max="4" width="11.7109375" customWidth="1"/>
    <col min="5" max="5" width="14.140625" customWidth="1"/>
    <col min="6" max="6" width="12.7109375" customWidth="1"/>
    <col min="7" max="7" width="16.28515625" customWidth="1"/>
    <col min="8" max="8" width="15.42578125" customWidth="1"/>
    <col min="9" max="9" width="21.7109375" customWidth="1"/>
    <col min="10" max="11" width="22.140625" customWidth="1"/>
    <col min="12" max="12" width="21.85546875" customWidth="1"/>
    <col min="13" max="13" width="17.140625" customWidth="1"/>
    <col min="14" max="14" width="15.28515625" customWidth="1"/>
    <col min="15" max="15" width="12.85546875" customWidth="1"/>
    <col min="16" max="16" width="17.5703125" customWidth="1"/>
    <col min="17" max="17" width="16.5703125" customWidth="1"/>
    <col min="18" max="18" width="16.42578125" customWidth="1"/>
    <col min="19" max="19" width="15.28515625" customWidth="1"/>
    <col min="20" max="20" width="12.5703125" customWidth="1"/>
    <col min="21" max="21" width="29.85546875" customWidth="1"/>
    <col min="22" max="22" width="11.5703125" customWidth="1"/>
    <col min="23" max="23" width="12.42578125" customWidth="1"/>
    <col min="24" max="24" width="16.42578125" customWidth="1"/>
    <col min="25" max="25" width="16.5703125" customWidth="1"/>
    <col min="26" max="26" width="10.7109375" customWidth="1"/>
    <col min="27" max="27" width="11.140625" customWidth="1"/>
    <col min="28" max="28" width="12.42578125" customWidth="1"/>
  </cols>
  <sheetData>
    <row r="1" spans="1:30" ht="39.75" customHeight="1" x14ac:dyDescent="0.25">
      <c r="A1" s="354"/>
      <c r="B1" s="355"/>
      <c r="C1" s="355"/>
      <c r="D1" s="356" t="s">
        <v>2699</v>
      </c>
      <c r="E1" s="356"/>
      <c r="F1" s="356"/>
      <c r="G1" s="356"/>
      <c r="H1" s="356"/>
      <c r="I1" s="356"/>
      <c r="J1" s="356"/>
      <c r="K1" s="356"/>
      <c r="L1" s="356"/>
      <c r="M1" s="356"/>
      <c r="N1" s="356"/>
      <c r="O1" s="356"/>
      <c r="P1" s="356"/>
      <c r="Q1" s="356"/>
      <c r="R1" s="356"/>
      <c r="S1" s="356"/>
      <c r="T1" s="356"/>
      <c r="U1" s="356"/>
      <c r="V1" s="356"/>
      <c r="W1" s="356"/>
      <c r="X1" s="356"/>
      <c r="Y1" s="356"/>
      <c r="Z1" s="356"/>
      <c r="AA1" s="357" t="s">
        <v>2695</v>
      </c>
      <c r="AB1" s="358"/>
      <c r="AC1" s="358"/>
      <c r="AD1" s="359"/>
    </row>
    <row r="2" spans="1:30" ht="41.25" customHeight="1" x14ac:dyDescent="0.25">
      <c r="A2" s="360"/>
      <c r="B2" s="326"/>
      <c r="C2" s="326"/>
      <c r="D2" s="325"/>
      <c r="E2" s="325"/>
      <c r="F2" s="325"/>
      <c r="G2" s="325"/>
      <c r="H2" s="325"/>
      <c r="I2" s="325"/>
      <c r="J2" s="325"/>
      <c r="K2" s="325"/>
      <c r="L2" s="325"/>
      <c r="M2" s="325"/>
      <c r="N2" s="325"/>
      <c r="O2" s="325"/>
      <c r="P2" s="325"/>
      <c r="Q2" s="325"/>
      <c r="R2" s="325"/>
      <c r="S2" s="325"/>
      <c r="T2" s="325"/>
      <c r="U2" s="325"/>
      <c r="V2" s="325"/>
      <c r="W2" s="325"/>
      <c r="X2" s="325"/>
      <c r="Y2" s="325"/>
      <c r="Z2" s="325"/>
      <c r="AA2" s="327"/>
      <c r="AB2" s="328"/>
      <c r="AC2" s="328"/>
      <c r="AD2" s="361"/>
    </row>
    <row r="3" spans="1:30" s="7" customFormat="1" x14ac:dyDescent="0.25">
      <c r="A3" s="362"/>
      <c r="B3" s="3"/>
      <c r="C3" s="3"/>
      <c r="D3" s="4"/>
      <c r="E3" s="5"/>
      <c r="F3" s="5"/>
      <c r="G3" s="4"/>
      <c r="H3" s="4"/>
      <c r="I3" s="4"/>
      <c r="J3" s="4"/>
      <c r="K3" s="4"/>
      <c r="L3" s="4"/>
      <c r="M3" s="4"/>
      <c r="N3" s="4"/>
      <c r="O3" s="4"/>
      <c r="P3" s="6"/>
      <c r="Q3" s="363"/>
      <c r="R3" s="363"/>
      <c r="S3" s="363"/>
      <c r="T3" s="363"/>
      <c r="U3" s="363"/>
      <c r="V3" s="363"/>
      <c r="W3" s="363"/>
      <c r="X3" s="363"/>
      <c r="Y3" s="363"/>
      <c r="Z3" s="363"/>
      <c r="AA3" s="363"/>
      <c r="AB3" s="363"/>
      <c r="AC3" s="363"/>
      <c r="AD3" s="364"/>
    </row>
    <row r="4" spans="1:30" s="2" customFormat="1" ht="105.75" thickBot="1" x14ac:dyDescent="0.3">
      <c r="A4" s="365" t="s">
        <v>0</v>
      </c>
      <c r="B4" s="8" t="s">
        <v>2696</v>
      </c>
      <c r="C4" s="9" t="s">
        <v>32</v>
      </c>
      <c r="D4" s="9" t="s">
        <v>5</v>
      </c>
      <c r="E4" s="9" t="s">
        <v>35</v>
      </c>
      <c r="F4" s="9" t="s">
        <v>6</v>
      </c>
      <c r="G4" s="9" t="s">
        <v>2587</v>
      </c>
      <c r="H4" s="9" t="s">
        <v>2585</v>
      </c>
      <c r="I4" s="9" t="s">
        <v>2586</v>
      </c>
      <c r="J4" s="9" t="s">
        <v>1</v>
      </c>
      <c r="K4" s="9" t="s">
        <v>68</v>
      </c>
      <c r="L4" s="9" t="s">
        <v>54</v>
      </c>
      <c r="M4" s="9" t="s">
        <v>2588</v>
      </c>
      <c r="N4" s="9" t="s">
        <v>2</v>
      </c>
      <c r="O4" s="9" t="s">
        <v>2589</v>
      </c>
      <c r="P4" s="9" t="s">
        <v>61</v>
      </c>
      <c r="Q4" s="9" t="s">
        <v>2590</v>
      </c>
      <c r="R4" s="9" t="s">
        <v>3</v>
      </c>
      <c r="S4" s="9" t="s">
        <v>4</v>
      </c>
      <c r="T4" s="9" t="s">
        <v>8</v>
      </c>
      <c r="U4" s="9" t="s">
        <v>9</v>
      </c>
      <c r="V4" s="9" t="s">
        <v>10</v>
      </c>
      <c r="W4" s="9" t="s">
        <v>11</v>
      </c>
      <c r="X4" s="9" t="s">
        <v>12</v>
      </c>
      <c r="Y4" s="9" t="s">
        <v>13</v>
      </c>
      <c r="Z4" s="9" t="s">
        <v>2591</v>
      </c>
      <c r="AA4" s="9" t="s">
        <v>14</v>
      </c>
      <c r="AB4" s="9" t="s">
        <v>2694</v>
      </c>
      <c r="AC4" s="9" t="s">
        <v>2692</v>
      </c>
      <c r="AD4" s="366" t="s">
        <v>2693</v>
      </c>
    </row>
    <row r="5" spans="1:30" s="280" customFormat="1" ht="12.75" x14ac:dyDescent="0.25">
      <c r="A5" s="367">
        <v>1</v>
      </c>
      <c r="B5" s="277"/>
      <c r="C5" s="352"/>
      <c r="D5" s="353"/>
      <c r="E5" s="368"/>
      <c r="F5" s="369"/>
      <c r="G5" s="370"/>
      <c r="H5" s="346"/>
      <c r="I5" s="346"/>
      <c r="J5" s="285"/>
      <c r="K5" s="285"/>
      <c r="L5" s="347"/>
      <c r="M5" s="347"/>
      <c r="N5" s="350"/>
      <c r="O5" s="348"/>
      <c r="P5" s="349"/>
      <c r="Q5" s="350"/>
      <c r="R5" s="278"/>
      <c r="S5" s="350"/>
      <c r="T5" s="351"/>
      <c r="U5" s="371"/>
      <c r="V5" s="350"/>
      <c r="W5" s="350"/>
      <c r="X5" s="368"/>
      <c r="Y5" s="368"/>
      <c r="Z5" s="368"/>
      <c r="AA5" s="368"/>
      <c r="AB5" s="279"/>
      <c r="AC5" s="350"/>
      <c r="AD5" s="372"/>
    </row>
    <row r="6" spans="1:30" s="280" customFormat="1" ht="12.75" x14ac:dyDescent="0.25">
      <c r="A6" s="367">
        <v>2</v>
      </c>
      <c r="B6" s="277"/>
      <c r="C6" s="352"/>
      <c r="D6" s="353"/>
      <c r="E6" s="368"/>
      <c r="F6" s="369"/>
      <c r="G6" s="370"/>
      <c r="H6" s="346"/>
      <c r="I6" s="346"/>
      <c r="J6" s="285"/>
      <c r="K6" s="285"/>
      <c r="L6" s="347"/>
      <c r="M6" s="347"/>
      <c r="N6" s="350"/>
      <c r="O6" s="348"/>
      <c r="P6" s="349"/>
      <c r="Q6" s="350"/>
      <c r="R6" s="278"/>
      <c r="S6" s="350"/>
      <c r="T6" s="351"/>
      <c r="U6" s="371"/>
      <c r="V6" s="350"/>
      <c r="W6" s="350"/>
      <c r="X6" s="368"/>
      <c r="Y6" s="368"/>
      <c r="Z6" s="368"/>
      <c r="AA6" s="368"/>
      <c r="AB6" s="281"/>
      <c r="AC6" s="350"/>
      <c r="AD6" s="372"/>
    </row>
    <row r="7" spans="1:30" s="280" customFormat="1" ht="55.5" customHeight="1" x14ac:dyDescent="0.25">
      <c r="A7" s="367">
        <v>3</v>
      </c>
      <c r="B7" s="277"/>
      <c r="C7" s="352"/>
      <c r="D7" s="353"/>
      <c r="E7" s="368"/>
      <c r="F7" s="369"/>
      <c r="G7" s="370"/>
      <c r="H7" s="346"/>
      <c r="I7" s="346"/>
      <c r="J7" s="285"/>
      <c r="K7" s="285"/>
      <c r="L7" s="347"/>
      <c r="M7" s="347"/>
      <c r="N7" s="350"/>
      <c r="O7" s="348"/>
      <c r="P7" s="349"/>
      <c r="Q7" s="350"/>
      <c r="R7" s="278"/>
      <c r="S7" s="350"/>
      <c r="T7" s="351"/>
      <c r="U7" s="371"/>
      <c r="V7" s="350"/>
      <c r="W7" s="350"/>
      <c r="X7" s="368"/>
      <c r="Y7" s="368"/>
      <c r="Z7" s="368"/>
      <c r="AA7" s="368"/>
      <c r="AB7" s="281"/>
      <c r="AC7" s="350"/>
      <c r="AD7" s="372"/>
    </row>
    <row r="8" spans="1:30" s="280" customFormat="1" ht="52.5" customHeight="1" x14ac:dyDescent="0.25">
      <c r="A8" s="367">
        <v>4</v>
      </c>
      <c r="B8" s="277"/>
      <c r="C8" s="352"/>
      <c r="D8" s="353"/>
      <c r="E8" s="368"/>
      <c r="F8" s="369"/>
      <c r="G8" s="370"/>
      <c r="H8" s="346"/>
      <c r="I8" s="346"/>
      <c r="J8" s="285"/>
      <c r="K8" s="285"/>
      <c r="L8" s="347"/>
      <c r="M8" s="347"/>
      <c r="N8" s="350"/>
      <c r="O8" s="348"/>
      <c r="P8" s="349"/>
      <c r="Q8" s="350"/>
      <c r="R8" s="278"/>
      <c r="S8" s="350"/>
      <c r="T8" s="351"/>
      <c r="U8" s="371"/>
      <c r="V8" s="350"/>
      <c r="W8" s="350"/>
      <c r="X8" s="368"/>
      <c r="Y8" s="368"/>
      <c r="Z8" s="368"/>
      <c r="AA8" s="368"/>
      <c r="AB8" s="281"/>
      <c r="AC8" s="350"/>
      <c r="AD8" s="372"/>
    </row>
    <row r="9" spans="1:30" s="280" customFormat="1" ht="54.75" customHeight="1" x14ac:dyDescent="0.25">
      <c r="A9" s="367">
        <v>5</v>
      </c>
      <c r="B9" s="277"/>
      <c r="C9" s="352"/>
      <c r="D9" s="353"/>
      <c r="E9" s="368"/>
      <c r="F9" s="369"/>
      <c r="G9" s="370"/>
      <c r="H9" s="346"/>
      <c r="I9" s="346"/>
      <c r="J9" s="285"/>
      <c r="K9" s="285"/>
      <c r="L9" s="347"/>
      <c r="M9" s="347"/>
      <c r="N9" s="350"/>
      <c r="O9" s="348"/>
      <c r="P9" s="349"/>
      <c r="Q9" s="350"/>
      <c r="R9" s="278"/>
      <c r="S9" s="350"/>
      <c r="T9" s="351"/>
      <c r="U9" s="371"/>
      <c r="V9" s="350"/>
      <c r="W9" s="350"/>
      <c r="X9" s="368"/>
      <c r="Y9" s="368"/>
      <c r="Z9" s="368"/>
      <c r="AA9" s="368"/>
      <c r="AB9" s="281"/>
      <c r="AC9" s="350"/>
      <c r="AD9" s="372"/>
    </row>
    <row r="10" spans="1:30" s="280" customFormat="1" ht="12.75" x14ac:dyDescent="0.25">
      <c r="A10" s="367">
        <v>6</v>
      </c>
      <c r="B10" s="277"/>
      <c r="C10" s="352"/>
      <c r="D10" s="353"/>
      <c r="E10" s="368"/>
      <c r="F10" s="369"/>
      <c r="G10" s="370"/>
      <c r="H10" s="346"/>
      <c r="I10" s="346"/>
      <c r="J10" s="285"/>
      <c r="K10" s="285"/>
      <c r="L10" s="347"/>
      <c r="M10" s="347"/>
      <c r="N10" s="350"/>
      <c r="O10" s="348"/>
      <c r="P10" s="349"/>
      <c r="Q10" s="350"/>
      <c r="R10" s="278"/>
      <c r="S10" s="350"/>
      <c r="T10" s="351"/>
      <c r="U10" s="371"/>
      <c r="V10" s="350"/>
      <c r="W10" s="350"/>
      <c r="X10" s="368"/>
      <c r="Y10" s="368"/>
      <c r="Z10" s="368"/>
      <c r="AA10" s="368"/>
      <c r="AB10" s="281"/>
      <c r="AC10" s="350"/>
      <c r="AD10" s="372"/>
    </row>
    <row r="11" spans="1:30" s="280" customFormat="1" ht="12.75" x14ac:dyDescent="0.25">
      <c r="A11" s="367">
        <v>7</v>
      </c>
      <c r="B11" s="277"/>
      <c r="C11" s="352"/>
      <c r="D11" s="353"/>
      <c r="E11" s="368"/>
      <c r="F11" s="369"/>
      <c r="G11" s="370"/>
      <c r="H11" s="346"/>
      <c r="I11" s="346"/>
      <c r="J11" s="285"/>
      <c r="K11" s="285"/>
      <c r="L11" s="347"/>
      <c r="M11" s="347"/>
      <c r="N11" s="350"/>
      <c r="O11" s="348"/>
      <c r="P11" s="349"/>
      <c r="Q11" s="350"/>
      <c r="R11" s="278"/>
      <c r="S11" s="350"/>
      <c r="T11" s="351"/>
      <c r="U11" s="371"/>
      <c r="V11" s="350"/>
      <c r="W11" s="350"/>
      <c r="X11" s="368"/>
      <c r="Y11" s="368"/>
      <c r="Z11" s="368"/>
      <c r="AA11" s="368"/>
      <c r="AB11" s="282"/>
      <c r="AC11" s="350"/>
      <c r="AD11" s="372"/>
    </row>
    <row r="12" spans="1:30" s="280" customFormat="1" ht="29.25" customHeight="1" x14ac:dyDescent="0.25">
      <c r="A12" s="373">
        <v>8</v>
      </c>
      <c r="B12" s="277"/>
      <c r="C12" s="352"/>
      <c r="D12" s="353"/>
      <c r="E12" s="368"/>
      <c r="F12" s="369"/>
      <c r="G12" s="370"/>
      <c r="H12" s="346"/>
      <c r="I12" s="346"/>
      <c r="J12" s="285"/>
      <c r="K12" s="285"/>
      <c r="L12" s="347"/>
      <c r="M12" s="347"/>
      <c r="N12" s="350"/>
      <c r="O12" s="348"/>
      <c r="P12" s="349"/>
      <c r="Q12" s="350"/>
      <c r="R12" s="278"/>
      <c r="S12" s="350"/>
      <c r="T12" s="351"/>
      <c r="U12" s="371"/>
      <c r="V12" s="350"/>
      <c r="W12" s="350"/>
      <c r="X12" s="368"/>
      <c r="Y12" s="368"/>
      <c r="Z12" s="368"/>
      <c r="AA12" s="368"/>
      <c r="AB12" s="281"/>
      <c r="AC12" s="350"/>
      <c r="AD12" s="372"/>
    </row>
    <row r="13" spans="1:30" s="284" customFormat="1" ht="29.25" customHeight="1" x14ac:dyDescent="0.2">
      <c r="A13" s="367">
        <v>9</v>
      </c>
      <c r="B13" s="277"/>
      <c r="C13" s="352"/>
      <c r="D13" s="353"/>
      <c r="E13" s="368"/>
      <c r="F13" s="369"/>
      <c r="G13" s="370"/>
      <c r="H13" s="346"/>
      <c r="I13" s="346"/>
      <c r="J13" s="285"/>
      <c r="K13" s="285"/>
      <c r="L13" s="347"/>
      <c r="M13" s="347"/>
      <c r="N13" s="350"/>
      <c r="O13" s="348"/>
      <c r="P13" s="349"/>
      <c r="Q13" s="350"/>
      <c r="R13" s="278"/>
      <c r="S13" s="350"/>
      <c r="T13" s="351"/>
      <c r="U13" s="371"/>
      <c r="V13" s="350"/>
      <c r="W13" s="350"/>
      <c r="X13" s="368"/>
      <c r="Y13" s="368"/>
      <c r="Z13" s="368"/>
      <c r="AA13" s="368"/>
      <c r="AB13" s="350"/>
      <c r="AC13" s="350"/>
      <c r="AD13" s="372"/>
    </row>
    <row r="14" spans="1:30" s="284" customFormat="1" ht="29.25" customHeight="1" x14ac:dyDescent="0.2">
      <c r="A14" s="367">
        <v>10</v>
      </c>
      <c r="B14" s="277"/>
      <c r="C14" s="352"/>
      <c r="D14" s="353"/>
      <c r="E14" s="368"/>
      <c r="F14" s="369"/>
      <c r="G14" s="370"/>
      <c r="H14" s="346"/>
      <c r="I14" s="346"/>
      <c r="J14" s="285"/>
      <c r="K14" s="285"/>
      <c r="L14" s="347"/>
      <c r="M14" s="347"/>
      <c r="N14" s="350"/>
      <c r="O14" s="348"/>
      <c r="P14" s="349"/>
      <c r="Q14" s="350"/>
      <c r="R14" s="278"/>
      <c r="S14" s="350"/>
      <c r="T14" s="351"/>
      <c r="U14" s="371"/>
      <c r="V14" s="350"/>
      <c r="W14" s="350"/>
      <c r="X14" s="368"/>
      <c r="Y14" s="368"/>
      <c r="Z14" s="368"/>
      <c r="AA14" s="368"/>
      <c r="AB14" s="350"/>
      <c r="AC14" s="350"/>
      <c r="AD14" s="372"/>
    </row>
    <row r="15" spans="1:30" s="284" customFormat="1" ht="29.25" customHeight="1" x14ac:dyDescent="0.2">
      <c r="A15" s="373">
        <v>11</v>
      </c>
      <c r="B15" s="283"/>
      <c r="C15" s="352"/>
      <c r="D15" s="353"/>
      <c r="E15" s="368"/>
      <c r="F15" s="369"/>
      <c r="G15" s="370"/>
      <c r="H15" s="346"/>
      <c r="I15" s="346"/>
      <c r="J15" s="285"/>
      <c r="K15" s="285"/>
      <c r="L15" s="347"/>
      <c r="M15" s="347"/>
      <c r="N15" s="350"/>
      <c r="O15" s="348"/>
      <c r="P15" s="349"/>
      <c r="Q15" s="350"/>
      <c r="R15" s="278"/>
      <c r="S15" s="350"/>
      <c r="T15" s="351"/>
      <c r="U15" s="371"/>
      <c r="V15" s="350"/>
      <c r="W15" s="350"/>
      <c r="X15" s="368"/>
      <c r="Y15" s="368"/>
      <c r="Z15" s="368"/>
      <c r="AA15" s="368"/>
      <c r="AB15" s="350"/>
      <c r="AC15" s="350"/>
      <c r="AD15" s="372"/>
    </row>
    <row r="16" spans="1:30" s="284" customFormat="1" ht="29.25" customHeight="1" thickBot="1" x14ac:dyDescent="0.25">
      <c r="A16" s="374">
        <v>12</v>
      </c>
      <c r="B16" s="375"/>
      <c r="C16" s="376"/>
      <c r="D16" s="377"/>
      <c r="E16" s="378"/>
      <c r="F16" s="379"/>
      <c r="G16" s="380"/>
      <c r="H16" s="381"/>
      <c r="I16" s="381"/>
      <c r="J16" s="382"/>
      <c r="K16" s="382"/>
      <c r="L16" s="383"/>
      <c r="M16" s="383"/>
      <c r="N16" s="384"/>
      <c r="O16" s="385"/>
      <c r="P16" s="386"/>
      <c r="Q16" s="384"/>
      <c r="R16" s="387"/>
      <c r="S16" s="384"/>
      <c r="T16" s="388"/>
      <c r="U16" s="389"/>
      <c r="V16" s="384"/>
      <c r="W16" s="384"/>
      <c r="X16" s="378"/>
      <c r="Y16" s="378"/>
      <c r="Z16" s="378"/>
      <c r="AA16" s="378"/>
      <c r="AB16" s="384"/>
      <c r="AC16" s="384"/>
      <c r="AD16" s="390"/>
    </row>
  </sheetData>
  <mergeCells count="4">
    <mergeCell ref="D1:Z2"/>
    <mergeCell ref="A1:C2"/>
    <mergeCell ref="AA1:AD1"/>
    <mergeCell ref="AA2:AD2"/>
  </mergeCells>
  <conditionalFormatting sqref="Y7 X8:Y16 X5:Y6">
    <cfRule type="expression" dxfId="96" priority="8" stopIfTrue="1">
      <formula>"SI,B1&gt;=1"</formula>
    </cfRule>
  </conditionalFormatting>
  <conditionalFormatting sqref="X7">
    <cfRule type="expression" dxfId="95" priority="4" stopIfTrue="1">
      <formula>"SI,B1&gt;=1"</formula>
    </cfRule>
  </conditionalFormatting>
  <dataValidations count="1">
    <dataValidation type="list" allowBlank="1" showInputMessage="1" showErrorMessage="1" sqref="E5:E16">
      <formula1>"LUNES,MARTES,MIERCOLES,JUEVES,VIERNES,SABADO,DOMINGO"</formula1>
    </dataValidation>
  </dataValidations>
  <printOptions horizontalCentered="1"/>
  <pageMargins left="0.11811023622047245" right="0.11811023622047245" top="0.74803149606299213" bottom="0.55118110236220474" header="0.31496062992125984" footer="0.31496062992125984"/>
  <pageSetup paperSize="41" scale="65" orientation="landscape" r:id="rId1"/>
  <headerFooter>
    <oddFooter>&amp;RSC04-F09 Vr.0 (2015-10-15)</oddFooter>
  </headerFooter>
  <colBreaks count="1" manualBreakCount="1">
    <brk id="14" max="1048575" man="1"/>
  </colBreaks>
  <drawing r:id="rId2"/>
  <legacyDrawing r:id="rId3"/>
  <tableParts count="1">
    <tablePart r:id="rId4"/>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'Lista desplegable'!$A$2:$A$3</xm:f>
          </x14:formula1>
          <xm:sqref>N5:N16</xm:sqref>
        </x14:dataValidation>
        <x14:dataValidation type="list" allowBlank="1" showInputMessage="1" showErrorMessage="1">
          <x14:formula1>
            <xm:f>'Lista desplegable'!$D$2:$D$3</xm:f>
          </x14:formula1>
          <xm:sqref>Q5:Q16</xm:sqref>
        </x14:dataValidation>
        <x14:dataValidation type="list" allowBlank="1" showInputMessage="1" showErrorMessage="1">
          <x14:formula1>
            <xm:f>'Lista desplegable'!$B$2:$B$5</xm:f>
          </x14:formula1>
          <xm:sqref>S5:S16</xm:sqref>
        </x14:dataValidation>
        <x14:dataValidation type="list" allowBlank="1" showInputMessage="1" showErrorMessage="1">
          <x14:formula1>
            <xm:f>'Lista desplegable'!$E$2:$E$3</xm:f>
          </x14:formula1>
          <xm:sqref>B5:B12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82"/>
  <sheetViews>
    <sheetView workbookViewId="0">
      <selection activeCell="H21" sqref="H21"/>
    </sheetView>
  </sheetViews>
  <sheetFormatPr baseColWidth="10" defaultRowHeight="15" x14ac:dyDescent="0.25"/>
  <cols>
    <col min="2" max="2" width="17.5703125" style="64" customWidth="1"/>
    <col min="3" max="3" width="22.42578125" bestFit="1" customWidth="1"/>
    <col min="4" max="4" width="5.28515625" customWidth="1"/>
    <col min="5" max="5" width="6" customWidth="1"/>
    <col min="6" max="6" width="5.7109375" customWidth="1"/>
    <col min="7" max="7" width="11" customWidth="1"/>
    <col min="8" max="8" width="12.5703125" customWidth="1"/>
    <col min="9" max="10" width="12.5703125" bestFit="1" customWidth="1"/>
  </cols>
  <sheetData>
    <row r="1" spans="2:7" ht="18.75" customHeight="1" x14ac:dyDescent="0.3">
      <c r="B1" s="329" t="s">
        <v>35</v>
      </c>
      <c r="C1" s="329"/>
      <c r="D1" s="329"/>
      <c r="E1" s="329"/>
      <c r="F1" s="329"/>
      <c r="G1" s="329"/>
    </row>
    <row r="2" spans="2:7" ht="30" x14ac:dyDescent="0.25">
      <c r="B2" s="65" t="s">
        <v>2596</v>
      </c>
      <c r="C2" s="62" t="s">
        <v>2597</v>
      </c>
    </row>
    <row r="3" spans="2:7" x14ac:dyDescent="0.25">
      <c r="B3" s="65" t="s">
        <v>2594</v>
      </c>
      <c r="C3" t="s">
        <v>29</v>
      </c>
      <c r="D3" t="s">
        <v>30</v>
      </c>
      <c r="E3" t="s">
        <v>33</v>
      </c>
      <c r="F3" t="s">
        <v>31</v>
      </c>
      <c r="G3" t="s">
        <v>2595</v>
      </c>
    </row>
    <row r="4" spans="2:7" x14ac:dyDescent="0.25">
      <c r="B4" s="66" t="s">
        <v>2620</v>
      </c>
      <c r="C4" s="63">
        <v>2</v>
      </c>
      <c r="D4" s="63"/>
      <c r="E4" s="63"/>
      <c r="F4" s="63">
        <v>1</v>
      </c>
      <c r="G4" s="63">
        <v>3</v>
      </c>
    </row>
    <row r="5" spans="2:7" x14ac:dyDescent="0.25">
      <c r="B5" s="66" t="s">
        <v>2632</v>
      </c>
      <c r="C5" s="63"/>
      <c r="D5" s="63">
        <v>1</v>
      </c>
      <c r="E5" s="63"/>
      <c r="F5" s="63"/>
      <c r="G5" s="63">
        <v>1</v>
      </c>
    </row>
    <row r="6" spans="2:7" x14ac:dyDescent="0.25">
      <c r="B6" s="66" t="s">
        <v>2625</v>
      </c>
      <c r="C6" s="63">
        <v>1</v>
      </c>
      <c r="D6" s="63">
        <v>1</v>
      </c>
      <c r="E6" s="63">
        <v>1</v>
      </c>
      <c r="F6" s="63"/>
      <c r="G6" s="63">
        <v>3</v>
      </c>
    </row>
    <row r="7" spans="2:7" x14ac:dyDescent="0.25">
      <c r="B7" s="66" t="s">
        <v>2595</v>
      </c>
      <c r="C7" s="63">
        <v>3</v>
      </c>
      <c r="D7" s="63">
        <v>2</v>
      </c>
      <c r="E7" s="63">
        <v>1</v>
      </c>
      <c r="F7" s="63">
        <v>1</v>
      </c>
      <c r="G7" s="63">
        <v>7</v>
      </c>
    </row>
    <row r="8" spans="2:7" x14ac:dyDescent="0.25">
      <c r="B8"/>
      <c r="G8" s="63"/>
    </row>
    <row r="9" spans="2:7" x14ac:dyDescent="0.25">
      <c r="B9" s="269" t="s">
        <v>2620</v>
      </c>
      <c r="C9" s="270">
        <v>3</v>
      </c>
      <c r="D9" s="63"/>
      <c r="E9" s="63"/>
      <c r="F9" s="63"/>
      <c r="G9" s="63"/>
    </row>
    <row r="10" spans="2:7" x14ac:dyDescent="0.25">
      <c r="B10" s="269" t="s">
        <v>2632</v>
      </c>
      <c r="C10" s="270">
        <v>1</v>
      </c>
      <c r="D10" s="63"/>
      <c r="E10" s="63"/>
      <c r="F10" s="63"/>
      <c r="G10" s="63"/>
    </row>
    <row r="11" spans="2:7" x14ac:dyDescent="0.25">
      <c r="B11" s="269" t="s">
        <v>2625</v>
      </c>
      <c r="C11" s="270">
        <v>3</v>
      </c>
      <c r="D11" s="63"/>
      <c r="E11" s="63"/>
      <c r="F11" s="63"/>
      <c r="G11" s="63"/>
    </row>
    <row r="12" spans="2:7" x14ac:dyDescent="0.25">
      <c r="B12" s="66"/>
      <c r="C12" s="63"/>
      <c r="D12" s="63"/>
      <c r="E12" s="63"/>
      <c r="F12" s="63"/>
      <c r="G12" s="63"/>
    </row>
    <row r="13" spans="2:7" x14ac:dyDescent="0.25">
      <c r="B13" s="66"/>
      <c r="C13" s="63"/>
      <c r="D13" s="63"/>
      <c r="E13" s="63"/>
      <c r="F13" s="63"/>
      <c r="G13" s="63"/>
    </row>
    <row r="14" spans="2:7" x14ac:dyDescent="0.25">
      <c r="B14" s="66"/>
      <c r="C14" s="63"/>
      <c r="D14" s="63"/>
      <c r="E14" s="63"/>
      <c r="F14" s="63"/>
      <c r="G14" s="63"/>
    </row>
    <row r="15" spans="2:7" x14ac:dyDescent="0.25">
      <c r="B15" s="66"/>
      <c r="C15" s="63"/>
      <c r="D15" s="63"/>
      <c r="E15" s="63"/>
      <c r="F15" s="63"/>
      <c r="G15" s="63"/>
    </row>
    <row r="16" spans="2:7" x14ac:dyDescent="0.25">
      <c r="B16" s="66"/>
      <c r="C16" s="63"/>
      <c r="D16" s="63"/>
      <c r="E16" s="63"/>
      <c r="F16" s="63"/>
      <c r="G16" s="63"/>
    </row>
    <row r="17" spans="2:10" x14ac:dyDescent="0.25">
      <c r="B17" s="66"/>
      <c r="C17" s="63"/>
      <c r="D17" s="63"/>
      <c r="E17" s="63"/>
      <c r="F17" s="63"/>
      <c r="G17" s="63"/>
    </row>
    <row r="18" spans="2:10" x14ac:dyDescent="0.25">
      <c r="B18" s="66"/>
      <c r="C18" s="63"/>
      <c r="D18" s="63"/>
      <c r="E18" s="63"/>
      <c r="F18" s="63"/>
      <c r="G18" s="63"/>
    </row>
    <row r="19" spans="2:10" x14ac:dyDescent="0.25">
      <c r="B19" s="66"/>
      <c r="C19" s="63"/>
      <c r="D19" s="63"/>
      <c r="E19" s="63"/>
      <c r="F19" s="63"/>
      <c r="G19" s="63"/>
    </row>
    <row r="20" spans="2:10" x14ac:dyDescent="0.25">
      <c r="B20" s="66"/>
      <c r="C20" s="63"/>
      <c r="D20" s="63"/>
      <c r="E20" s="63"/>
      <c r="F20" s="63"/>
      <c r="G20" s="63"/>
    </row>
    <row r="21" spans="2:10" x14ac:dyDescent="0.25">
      <c r="B21" s="66"/>
      <c r="C21" s="63"/>
      <c r="D21" s="63"/>
      <c r="E21" s="63"/>
      <c r="F21" s="63"/>
      <c r="G21" s="63"/>
    </row>
    <row r="22" spans="2:10" x14ac:dyDescent="0.25">
      <c r="B22" s="66"/>
      <c r="C22" s="63"/>
      <c r="D22" s="63"/>
      <c r="E22" s="63"/>
      <c r="F22" s="63"/>
      <c r="G22" s="63"/>
    </row>
    <row r="23" spans="2:10" x14ac:dyDescent="0.25">
      <c r="B23" s="66"/>
      <c r="C23" s="63"/>
      <c r="D23" s="63"/>
      <c r="E23" s="63"/>
      <c r="F23" s="63"/>
      <c r="G23" s="63"/>
    </row>
    <row r="25" spans="2:10" ht="18.75" x14ac:dyDescent="0.3">
      <c r="B25" s="329" t="s">
        <v>2649</v>
      </c>
      <c r="C25" s="329"/>
      <c r="D25" s="329"/>
      <c r="E25" s="329"/>
      <c r="F25" s="329"/>
      <c r="G25" s="329"/>
      <c r="H25" s="329"/>
      <c r="I25" s="329"/>
      <c r="J25" s="329"/>
    </row>
    <row r="26" spans="2:10" ht="30" x14ac:dyDescent="0.25">
      <c r="B26" s="65" t="s">
        <v>2596</v>
      </c>
      <c r="C26" s="62" t="s">
        <v>2597</v>
      </c>
    </row>
    <row r="27" spans="2:10" x14ac:dyDescent="0.25">
      <c r="B27" s="65" t="s">
        <v>2594</v>
      </c>
      <c r="C27" t="s">
        <v>29</v>
      </c>
      <c r="D27" t="s">
        <v>30</v>
      </c>
      <c r="E27" t="s">
        <v>33</v>
      </c>
      <c r="F27" t="s">
        <v>31</v>
      </c>
      <c r="G27" t="s">
        <v>2595</v>
      </c>
    </row>
    <row r="28" spans="2:10" x14ac:dyDescent="0.25">
      <c r="B28" s="271">
        <v>0.46527777777777773</v>
      </c>
      <c r="C28" s="63">
        <v>1</v>
      </c>
      <c r="D28" s="63"/>
      <c r="E28" s="63"/>
      <c r="F28" s="63"/>
      <c r="G28" s="63">
        <v>1</v>
      </c>
    </row>
    <row r="29" spans="2:10" x14ac:dyDescent="0.25">
      <c r="B29" s="271">
        <v>0.45833333333333331</v>
      </c>
      <c r="C29" s="63">
        <v>1</v>
      </c>
      <c r="D29" s="63"/>
      <c r="E29" s="63"/>
      <c r="F29" s="63"/>
      <c r="G29" s="63">
        <v>1</v>
      </c>
    </row>
    <row r="30" spans="2:10" x14ac:dyDescent="0.25">
      <c r="B30" s="271">
        <v>0.625</v>
      </c>
      <c r="C30" s="63">
        <v>1</v>
      </c>
      <c r="D30" s="63"/>
      <c r="E30" s="63"/>
      <c r="F30" s="63">
        <v>1</v>
      </c>
      <c r="G30" s="63">
        <v>2</v>
      </c>
    </row>
    <row r="31" spans="2:10" x14ac:dyDescent="0.25">
      <c r="B31" s="271">
        <v>0.61458333333333337</v>
      </c>
      <c r="C31" s="63"/>
      <c r="D31" s="63">
        <v>1</v>
      </c>
      <c r="E31" s="63"/>
      <c r="F31" s="63"/>
      <c r="G31" s="63">
        <v>1</v>
      </c>
    </row>
    <row r="32" spans="2:10" x14ac:dyDescent="0.25">
      <c r="B32" s="271">
        <v>0.44444444444444442</v>
      </c>
      <c r="C32" s="63"/>
      <c r="D32" s="63">
        <v>1</v>
      </c>
      <c r="E32" s="63"/>
      <c r="F32" s="63"/>
      <c r="G32" s="63">
        <v>1</v>
      </c>
    </row>
    <row r="33" spans="2:7" x14ac:dyDescent="0.25">
      <c r="B33" s="271">
        <v>0.4861111111111111</v>
      </c>
      <c r="C33" s="63"/>
      <c r="D33" s="63"/>
      <c r="E33" s="63">
        <v>1</v>
      </c>
      <c r="F33" s="63"/>
      <c r="G33" s="63">
        <v>1</v>
      </c>
    </row>
    <row r="34" spans="2:7" x14ac:dyDescent="0.25">
      <c r="B34" s="66" t="s">
        <v>2595</v>
      </c>
      <c r="C34" s="63">
        <v>3</v>
      </c>
      <c r="D34" s="63">
        <v>2</v>
      </c>
      <c r="E34" s="63">
        <v>1</v>
      </c>
      <c r="F34" s="63">
        <v>1</v>
      </c>
      <c r="G34" s="63">
        <v>7</v>
      </c>
    </row>
    <row r="35" spans="2:7" x14ac:dyDescent="0.25">
      <c r="B35"/>
    </row>
    <row r="37" spans="2:7" x14ac:dyDescent="0.25">
      <c r="B37" s="273" t="s">
        <v>2650</v>
      </c>
      <c r="C37" s="274"/>
    </row>
    <row r="38" spans="2:7" x14ac:dyDescent="0.25">
      <c r="B38" s="273" t="s">
        <v>2651</v>
      </c>
      <c r="C38" s="274"/>
    </row>
    <row r="39" spans="2:7" x14ac:dyDescent="0.25">
      <c r="B39" s="273" t="s">
        <v>2652</v>
      </c>
      <c r="C39" s="274">
        <v>1</v>
      </c>
    </row>
    <row r="40" spans="2:7" x14ac:dyDescent="0.25">
      <c r="B40" s="275" t="s">
        <v>2653</v>
      </c>
      <c r="C40" s="274">
        <v>3</v>
      </c>
    </row>
    <row r="41" spans="2:7" x14ac:dyDescent="0.25">
      <c r="B41" s="275" t="s">
        <v>2654</v>
      </c>
      <c r="C41" s="274"/>
    </row>
    <row r="42" spans="2:7" x14ac:dyDescent="0.25">
      <c r="B42" s="275" t="s">
        <v>2655</v>
      </c>
      <c r="C42" s="274"/>
    </row>
    <row r="43" spans="2:7" x14ac:dyDescent="0.25">
      <c r="B43" s="275" t="s">
        <v>2656</v>
      </c>
      <c r="C43" s="274">
        <v>1</v>
      </c>
    </row>
    <row r="44" spans="2:7" x14ac:dyDescent="0.25">
      <c r="B44" s="275" t="s">
        <v>2657</v>
      </c>
      <c r="C44" s="274">
        <v>2</v>
      </c>
    </row>
    <row r="45" spans="2:7" x14ac:dyDescent="0.25">
      <c r="B45" s="275" t="s">
        <v>2658</v>
      </c>
      <c r="C45" s="274"/>
    </row>
    <row r="46" spans="2:7" x14ac:dyDescent="0.25">
      <c r="B46" s="275"/>
      <c r="C46" s="274">
        <f>SUM(C37:C45)</f>
        <v>7</v>
      </c>
    </row>
    <row r="47" spans="2:7" x14ac:dyDescent="0.25">
      <c r="B47" s="272"/>
    </row>
    <row r="53" spans="2:10" ht="18.75" x14ac:dyDescent="0.3">
      <c r="B53" s="329" t="s">
        <v>2599</v>
      </c>
      <c r="C53" s="329"/>
      <c r="D53" s="329"/>
      <c r="E53" s="329"/>
      <c r="F53" s="329"/>
      <c r="G53" s="329"/>
      <c r="H53" s="329"/>
      <c r="I53" s="329"/>
      <c r="J53" s="329"/>
    </row>
    <row r="54" spans="2:10" ht="30" x14ac:dyDescent="0.25">
      <c r="B54" s="65" t="s">
        <v>2596</v>
      </c>
      <c r="C54" s="62" t="s">
        <v>2597</v>
      </c>
    </row>
    <row r="55" spans="2:10" x14ac:dyDescent="0.25">
      <c r="B55" s="65" t="s">
        <v>2594</v>
      </c>
      <c r="C55" t="s">
        <v>29</v>
      </c>
      <c r="D55" t="s">
        <v>30</v>
      </c>
      <c r="E55" t="s">
        <v>33</v>
      </c>
      <c r="F55" t="s">
        <v>31</v>
      </c>
      <c r="G55" t="s">
        <v>2595</v>
      </c>
    </row>
    <row r="56" spans="2:10" ht="90" x14ac:dyDescent="0.25">
      <c r="B56" s="66" t="s">
        <v>133</v>
      </c>
      <c r="C56" s="63">
        <v>1</v>
      </c>
      <c r="D56" s="63"/>
      <c r="E56" s="63"/>
      <c r="F56" s="63"/>
      <c r="G56" s="63">
        <v>1</v>
      </c>
    </row>
    <row r="57" spans="2:10" x14ac:dyDescent="0.25">
      <c r="B57" s="66" t="s">
        <v>2612</v>
      </c>
      <c r="C57" s="63">
        <v>1</v>
      </c>
      <c r="D57" s="63">
        <v>1</v>
      </c>
      <c r="E57" s="63">
        <v>1</v>
      </c>
      <c r="F57" s="63">
        <v>1</v>
      </c>
      <c r="G57" s="63">
        <v>4</v>
      </c>
    </row>
    <row r="58" spans="2:10" ht="30" x14ac:dyDescent="0.25">
      <c r="B58" s="66" t="s">
        <v>386</v>
      </c>
      <c r="C58" s="63">
        <v>1</v>
      </c>
      <c r="D58" s="63"/>
      <c r="E58" s="63"/>
      <c r="F58" s="63"/>
      <c r="G58" s="63">
        <v>1</v>
      </c>
    </row>
    <row r="59" spans="2:10" ht="105" x14ac:dyDescent="0.25">
      <c r="B59" s="66" t="s">
        <v>176</v>
      </c>
      <c r="C59" s="63"/>
      <c r="D59" s="63">
        <v>1</v>
      </c>
      <c r="E59" s="63"/>
      <c r="F59" s="63"/>
      <c r="G59" s="63">
        <v>1</v>
      </c>
    </row>
    <row r="60" spans="2:10" x14ac:dyDescent="0.25">
      <c r="B60" s="66" t="s">
        <v>2595</v>
      </c>
      <c r="C60" s="63">
        <v>3</v>
      </c>
      <c r="D60" s="63">
        <v>2</v>
      </c>
      <c r="E60" s="63">
        <v>1</v>
      </c>
      <c r="F60" s="63">
        <v>1</v>
      </c>
      <c r="G60" s="63">
        <v>7</v>
      </c>
    </row>
    <row r="61" spans="2:10" x14ac:dyDescent="0.25">
      <c r="B61"/>
    </row>
    <row r="62" spans="2:10" x14ac:dyDescent="0.25">
      <c r="B62"/>
    </row>
    <row r="63" spans="2:10" x14ac:dyDescent="0.25">
      <c r="B63"/>
    </row>
    <row r="64" spans="2:10" x14ac:dyDescent="0.25">
      <c r="B64" s="66"/>
      <c r="C64" s="63"/>
      <c r="D64" s="63"/>
      <c r="E64" s="63"/>
      <c r="F64" s="63"/>
      <c r="G64" s="63"/>
      <c r="H64" s="63"/>
      <c r="I64" s="63"/>
      <c r="J64" s="63"/>
    </row>
    <row r="66" spans="2:10" ht="18.75" x14ac:dyDescent="0.3">
      <c r="B66" s="329" t="s">
        <v>2600</v>
      </c>
      <c r="C66" s="329"/>
      <c r="D66" s="329"/>
      <c r="E66" s="329"/>
      <c r="F66" s="329"/>
      <c r="G66" s="329"/>
      <c r="H66" s="329"/>
      <c r="I66" s="329"/>
      <c r="J66" s="329"/>
    </row>
    <row r="67" spans="2:10" ht="30" x14ac:dyDescent="0.25">
      <c r="B67" s="65" t="s">
        <v>2596</v>
      </c>
      <c r="C67" s="62" t="s">
        <v>2597</v>
      </c>
    </row>
    <row r="68" spans="2:10" x14ac:dyDescent="0.25">
      <c r="B68" s="65" t="s">
        <v>2594</v>
      </c>
      <c r="C68" t="s">
        <v>29</v>
      </c>
      <c r="D68" t="s">
        <v>30</v>
      </c>
      <c r="E68" t="s">
        <v>33</v>
      </c>
      <c r="F68" t="s">
        <v>31</v>
      </c>
      <c r="G68" t="s">
        <v>2598</v>
      </c>
      <c r="H68" t="s">
        <v>2595</v>
      </c>
    </row>
    <row r="69" spans="2:10" ht="45" x14ac:dyDescent="0.25">
      <c r="B69" s="66" t="s">
        <v>101</v>
      </c>
      <c r="C69" s="63">
        <v>1</v>
      </c>
      <c r="D69" s="63"/>
      <c r="E69" s="63"/>
      <c r="F69" s="63"/>
      <c r="G69" s="63"/>
      <c r="H69" s="63">
        <v>1</v>
      </c>
    </row>
    <row r="70" spans="2:10" x14ac:dyDescent="0.25">
      <c r="B70" s="66" t="s">
        <v>2612</v>
      </c>
      <c r="C70" s="63"/>
      <c r="D70" s="63"/>
      <c r="E70" s="63"/>
      <c r="F70" s="63"/>
      <c r="G70" s="63"/>
      <c r="H70" s="63"/>
    </row>
    <row r="71" spans="2:10" x14ac:dyDescent="0.25">
      <c r="B71" s="66" t="s">
        <v>247</v>
      </c>
      <c r="C71" s="63">
        <v>1</v>
      </c>
      <c r="D71" s="63">
        <v>1</v>
      </c>
      <c r="E71" s="63"/>
      <c r="F71" s="63"/>
      <c r="G71" s="63"/>
      <c r="H71" s="63">
        <v>2</v>
      </c>
    </row>
    <row r="72" spans="2:10" ht="285" x14ac:dyDescent="0.25">
      <c r="B72" s="66" t="s">
        <v>2648</v>
      </c>
      <c r="C72" s="63">
        <v>1</v>
      </c>
      <c r="D72" s="63"/>
      <c r="E72" s="63"/>
      <c r="F72" s="63"/>
      <c r="G72" s="63"/>
      <c r="H72" s="63">
        <v>1</v>
      </c>
    </row>
    <row r="73" spans="2:10" ht="225" x14ac:dyDescent="0.25">
      <c r="B73" s="66" t="s">
        <v>2642</v>
      </c>
      <c r="C73" s="63"/>
      <c r="D73" s="63">
        <v>1</v>
      </c>
      <c r="E73" s="63"/>
      <c r="F73" s="63"/>
      <c r="G73" s="63"/>
      <c r="H73" s="63">
        <v>1</v>
      </c>
    </row>
    <row r="74" spans="2:10" ht="345" x14ac:dyDescent="0.25">
      <c r="B74" s="66" t="s">
        <v>2643</v>
      </c>
      <c r="C74" s="63"/>
      <c r="D74" s="63"/>
      <c r="E74" s="63">
        <v>1</v>
      </c>
      <c r="F74" s="63"/>
      <c r="G74" s="63"/>
      <c r="H74" s="63">
        <v>1</v>
      </c>
    </row>
    <row r="75" spans="2:10" ht="240" x14ac:dyDescent="0.25">
      <c r="B75" s="66" t="s">
        <v>2644</v>
      </c>
      <c r="C75" s="63"/>
      <c r="D75" s="63"/>
      <c r="E75" s="63"/>
      <c r="F75" s="63">
        <v>1</v>
      </c>
      <c r="G75" s="63"/>
      <c r="H75" s="63">
        <v>1</v>
      </c>
      <c r="I75" s="63"/>
      <c r="J75" s="63"/>
    </row>
    <row r="76" spans="2:10" x14ac:dyDescent="0.25">
      <c r="B76" s="66" t="s">
        <v>2595</v>
      </c>
      <c r="C76" s="63">
        <v>3</v>
      </c>
      <c r="D76" s="63">
        <v>2</v>
      </c>
      <c r="E76" s="63">
        <v>1</v>
      </c>
      <c r="F76" s="63">
        <v>1</v>
      </c>
      <c r="G76" s="63"/>
      <c r="H76" s="63">
        <v>7</v>
      </c>
    </row>
    <row r="77" spans="2:10" ht="18.75" x14ac:dyDescent="0.3">
      <c r="B77" s="329" t="s">
        <v>2601</v>
      </c>
      <c r="C77" s="329"/>
      <c r="D77" s="329"/>
      <c r="E77" s="329"/>
      <c r="F77" s="329"/>
      <c r="G77" s="329"/>
      <c r="H77" s="329"/>
      <c r="I77" s="329"/>
      <c r="J77" s="329"/>
    </row>
    <row r="78" spans="2:10" ht="30" x14ac:dyDescent="0.25">
      <c r="B78" s="65" t="s">
        <v>2596</v>
      </c>
      <c r="C78" s="62" t="s">
        <v>2597</v>
      </c>
    </row>
    <row r="79" spans="2:10" x14ac:dyDescent="0.25">
      <c r="B79" s="65" t="s">
        <v>2594</v>
      </c>
      <c r="C79" t="s">
        <v>29</v>
      </c>
      <c r="D79" t="s">
        <v>30</v>
      </c>
      <c r="E79" t="s">
        <v>33</v>
      </c>
      <c r="F79" t="s">
        <v>31</v>
      </c>
      <c r="G79" t="s">
        <v>2598</v>
      </c>
      <c r="H79" t="s">
        <v>2595</v>
      </c>
    </row>
    <row r="80" spans="2:10" x14ac:dyDescent="0.25">
      <c r="B80" s="66" t="s">
        <v>2612</v>
      </c>
      <c r="C80" s="63">
        <v>1</v>
      </c>
      <c r="D80" s="63">
        <v>1</v>
      </c>
      <c r="E80" s="63">
        <v>1</v>
      </c>
      <c r="F80" s="63">
        <v>1</v>
      </c>
      <c r="G80" s="63"/>
      <c r="H80" s="63">
        <v>4</v>
      </c>
    </row>
    <row r="81" spans="2:10" x14ac:dyDescent="0.25">
      <c r="B81" s="66"/>
      <c r="C81" s="63">
        <v>1</v>
      </c>
      <c r="D81" s="63">
        <v>1</v>
      </c>
      <c r="E81" s="63"/>
      <c r="F81" s="63"/>
      <c r="G81" s="63"/>
      <c r="H81" s="63">
        <v>2</v>
      </c>
    </row>
    <row r="82" spans="2:10" ht="105" x14ac:dyDescent="0.25">
      <c r="B82" s="66" t="s">
        <v>371</v>
      </c>
      <c r="C82" s="63">
        <v>1</v>
      </c>
      <c r="D82" s="63"/>
      <c r="E82" s="63"/>
      <c r="F82" s="63"/>
      <c r="G82" s="63"/>
      <c r="H82" s="63">
        <v>1</v>
      </c>
    </row>
    <row r="83" spans="2:10" x14ac:dyDescent="0.25">
      <c r="B83" s="66" t="s">
        <v>2595</v>
      </c>
      <c r="C83" s="63">
        <v>3</v>
      </c>
      <c r="D83" s="63">
        <v>2</v>
      </c>
      <c r="E83" s="63">
        <v>1</v>
      </c>
      <c r="F83" s="63">
        <v>1</v>
      </c>
      <c r="G83" s="63"/>
      <c r="H83" s="63">
        <v>7</v>
      </c>
    </row>
    <row r="84" spans="2:10" x14ac:dyDescent="0.25">
      <c r="B84"/>
    </row>
    <row r="85" spans="2:10" x14ac:dyDescent="0.25">
      <c r="B85"/>
    </row>
    <row r="86" spans="2:10" x14ac:dyDescent="0.25">
      <c r="B86"/>
    </row>
    <row r="87" spans="2:10" x14ac:dyDescent="0.25">
      <c r="B87"/>
    </row>
    <row r="88" spans="2:10" x14ac:dyDescent="0.25">
      <c r="B88"/>
    </row>
    <row r="91" spans="2:10" ht="18.75" x14ac:dyDescent="0.3">
      <c r="B91" s="329" t="s">
        <v>2602</v>
      </c>
      <c r="C91" s="329"/>
      <c r="D91" s="329"/>
      <c r="E91" s="329"/>
      <c r="F91" s="329"/>
      <c r="G91" s="329"/>
      <c r="H91" s="329"/>
      <c r="I91" s="329"/>
      <c r="J91" s="329"/>
    </row>
    <row r="92" spans="2:10" ht="30" x14ac:dyDescent="0.25">
      <c r="B92" s="65" t="s">
        <v>2596</v>
      </c>
      <c r="C92" s="62" t="s">
        <v>2597</v>
      </c>
    </row>
    <row r="93" spans="2:10" x14ac:dyDescent="0.25">
      <c r="B93" s="65" t="s">
        <v>2594</v>
      </c>
      <c r="C93" t="s">
        <v>29</v>
      </c>
      <c r="D93" t="s">
        <v>30</v>
      </c>
      <c r="E93" t="s">
        <v>33</v>
      </c>
      <c r="F93" t="s">
        <v>31</v>
      </c>
      <c r="G93" t="s">
        <v>2595</v>
      </c>
    </row>
    <row r="94" spans="2:10" x14ac:dyDescent="0.25">
      <c r="B94" s="66" t="s">
        <v>15</v>
      </c>
      <c r="C94" s="63">
        <v>2</v>
      </c>
      <c r="D94" s="63">
        <v>1</v>
      </c>
      <c r="E94" s="63"/>
      <c r="F94" s="63"/>
      <c r="G94" s="63">
        <v>3</v>
      </c>
    </row>
    <row r="95" spans="2:10" x14ac:dyDescent="0.25">
      <c r="B95" s="66" t="s">
        <v>16</v>
      </c>
      <c r="C95" s="63">
        <v>1</v>
      </c>
      <c r="D95" s="63">
        <v>1</v>
      </c>
      <c r="E95" s="63">
        <v>1</v>
      </c>
      <c r="F95" s="63">
        <v>1</v>
      </c>
      <c r="G95" s="63">
        <v>4</v>
      </c>
    </row>
    <row r="96" spans="2:10" x14ac:dyDescent="0.25">
      <c r="B96" s="66" t="s">
        <v>2595</v>
      </c>
      <c r="C96" s="63">
        <v>3</v>
      </c>
      <c r="D96" s="63">
        <v>2</v>
      </c>
      <c r="E96" s="63">
        <v>1</v>
      </c>
      <c r="F96" s="63">
        <v>1</v>
      </c>
      <c r="G96" s="63">
        <v>7</v>
      </c>
    </row>
    <row r="97" spans="2:10" x14ac:dyDescent="0.25">
      <c r="B97"/>
    </row>
    <row r="98" spans="2:10" x14ac:dyDescent="0.25">
      <c r="B98"/>
      <c r="F98" s="63"/>
      <c r="G98" s="63"/>
      <c r="H98" s="63"/>
    </row>
    <row r="99" spans="2:10" x14ac:dyDescent="0.25">
      <c r="B99" s="66" t="s">
        <v>15</v>
      </c>
      <c r="C99" s="63">
        <v>3</v>
      </c>
      <c r="D99" s="63"/>
      <c r="E99" s="63"/>
      <c r="F99" s="63"/>
      <c r="G99" s="63"/>
      <c r="H99" s="63"/>
    </row>
    <row r="100" spans="2:10" x14ac:dyDescent="0.25">
      <c r="B100" s="66" t="s">
        <v>16</v>
      </c>
      <c r="C100" s="63">
        <v>4</v>
      </c>
      <c r="D100" s="63"/>
      <c r="E100" s="63"/>
      <c r="F100" s="63"/>
      <c r="G100" s="63"/>
      <c r="H100" s="63"/>
    </row>
    <row r="101" spans="2:10" x14ac:dyDescent="0.25">
      <c r="B101" s="66"/>
      <c r="C101" s="63"/>
      <c r="D101" s="63"/>
      <c r="E101" s="63"/>
      <c r="F101" s="63"/>
      <c r="G101" s="63"/>
      <c r="H101" s="63"/>
    </row>
    <row r="102" spans="2:10" x14ac:dyDescent="0.25">
      <c r="B102" s="66"/>
      <c r="C102" s="63"/>
      <c r="D102" s="63"/>
      <c r="E102" s="63"/>
      <c r="F102" s="63"/>
      <c r="G102" s="63"/>
      <c r="H102" s="63"/>
    </row>
    <row r="103" spans="2:10" x14ac:dyDescent="0.25">
      <c r="B103" s="66"/>
      <c r="C103" s="63"/>
      <c r="D103" s="63"/>
      <c r="E103" s="63"/>
      <c r="F103" s="63"/>
      <c r="G103" s="63"/>
      <c r="H103" s="63"/>
    </row>
    <row r="104" spans="2:10" ht="18.75" x14ac:dyDescent="0.3">
      <c r="B104" s="329" t="s">
        <v>2603</v>
      </c>
      <c r="C104" s="329"/>
      <c r="D104" s="329"/>
      <c r="E104" s="329"/>
      <c r="F104" s="329"/>
      <c r="G104" s="329"/>
      <c r="H104" s="329"/>
      <c r="I104" s="329"/>
      <c r="J104" s="329"/>
    </row>
    <row r="105" spans="2:10" ht="30" x14ac:dyDescent="0.25">
      <c r="B105" s="65" t="s">
        <v>2596</v>
      </c>
      <c r="C105" s="62" t="s">
        <v>2597</v>
      </c>
    </row>
    <row r="106" spans="2:10" x14ac:dyDescent="0.25">
      <c r="B106" s="65" t="s">
        <v>2594</v>
      </c>
      <c r="C106" t="s">
        <v>29</v>
      </c>
      <c r="D106" t="s">
        <v>30</v>
      </c>
      <c r="E106" t="s">
        <v>33</v>
      </c>
      <c r="F106" t="s">
        <v>31</v>
      </c>
      <c r="G106" t="s">
        <v>2598</v>
      </c>
      <c r="H106" t="s">
        <v>2595</v>
      </c>
    </row>
    <row r="107" spans="2:10" x14ac:dyDescent="0.25">
      <c r="B107" s="67" t="s">
        <v>2612</v>
      </c>
      <c r="C107" s="63"/>
      <c r="D107" s="63">
        <v>1</v>
      </c>
      <c r="E107" s="63">
        <v>1</v>
      </c>
      <c r="F107" s="63">
        <v>1</v>
      </c>
      <c r="G107" s="63"/>
      <c r="H107" s="63">
        <v>3</v>
      </c>
    </row>
    <row r="108" spans="2:10" x14ac:dyDescent="0.25">
      <c r="B108" s="67">
        <v>26.235616438356164</v>
      </c>
      <c r="C108" s="63">
        <v>1</v>
      </c>
      <c r="D108" s="63"/>
      <c r="E108" s="63"/>
      <c r="F108" s="63"/>
      <c r="G108" s="63"/>
      <c r="H108" s="63">
        <v>1</v>
      </c>
    </row>
    <row r="109" spans="2:10" x14ac:dyDescent="0.25">
      <c r="B109" s="67">
        <v>29</v>
      </c>
      <c r="C109" s="63">
        <v>1</v>
      </c>
      <c r="D109" s="63"/>
      <c r="E109" s="63"/>
      <c r="F109" s="63"/>
      <c r="G109" s="63"/>
      <c r="H109" s="63">
        <v>1</v>
      </c>
    </row>
    <row r="110" spans="2:10" x14ac:dyDescent="0.25">
      <c r="B110" s="67">
        <v>38.175342465753424</v>
      </c>
      <c r="C110" s="63">
        <v>1</v>
      </c>
      <c r="D110" s="63"/>
      <c r="E110" s="63"/>
      <c r="F110" s="63"/>
      <c r="G110" s="63"/>
      <c r="H110" s="63">
        <v>1</v>
      </c>
    </row>
    <row r="111" spans="2:10" x14ac:dyDescent="0.25">
      <c r="B111" s="67">
        <v>31.832876712328765</v>
      </c>
      <c r="C111" s="63"/>
      <c r="D111" s="63">
        <v>1</v>
      </c>
      <c r="E111" s="63"/>
      <c r="F111" s="63"/>
      <c r="G111" s="63"/>
      <c r="H111" s="63">
        <v>1</v>
      </c>
    </row>
    <row r="112" spans="2:10" x14ac:dyDescent="0.25">
      <c r="B112" s="67" t="s">
        <v>2595</v>
      </c>
      <c r="C112" s="63">
        <v>3</v>
      </c>
      <c r="D112" s="63">
        <v>2</v>
      </c>
      <c r="E112" s="63">
        <v>1</v>
      </c>
      <c r="F112" s="63">
        <v>1</v>
      </c>
      <c r="G112" s="63"/>
      <c r="H112" s="63">
        <v>7</v>
      </c>
    </row>
    <row r="113" spans="2:10" x14ac:dyDescent="0.25">
      <c r="B113"/>
    </row>
    <row r="114" spans="2:10" x14ac:dyDescent="0.25">
      <c r="B114"/>
    </row>
    <row r="115" spans="2:10" x14ac:dyDescent="0.25">
      <c r="B115" t="s">
        <v>2659</v>
      </c>
      <c r="C115">
        <v>2</v>
      </c>
    </row>
    <row r="116" spans="2:10" x14ac:dyDescent="0.25">
      <c r="B116" t="s">
        <v>2687</v>
      </c>
    </row>
    <row r="117" spans="2:10" x14ac:dyDescent="0.25">
      <c r="B117" t="s">
        <v>2688</v>
      </c>
      <c r="C117">
        <v>1</v>
      </c>
    </row>
    <row r="118" spans="2:10" x14ac:dyDescent="0.25">
      <c r="B118" t="s">
        <v>2689</v>
      </c>
      <c r="C118">
        <v>1</v>
      </c>
    </row>
    <row r="119" spans="2:10" x14ac:dyDescent="0.25">
      <c r="B119" t="s">
        <v>2690</v>
      </c>
    </row>
    <row r="120" spans="2:10" x14ac:dyDescent="0.25">
      <c r="B120" s="64" t="s">
        <v>2691</v>
      </c>
    </row>
    <row r="121" spans="2:10" x14ac:dyDescent="0.25">
      <c r="B121" s="64" t="s">
        <v>2660</v>
      </c>
      <c r="C121">
        <v>3</v>
      </c>
    </row>
    <row r="126" spans="2:10" ht="18.75" x14ac:dyDescent="0.3">
      <c r="B126" s="329" t="s">
        <v>2604</v>
      </c>
      <c r="C126" s="329"/>
      <c r="D126" s="329"/>
      <c r="E126" s="329"/>
      <c r="F126" s="329"/>
      <c r="G126" s="329"/>
      <c r="H126" s="329"/>
      <c r="I126" s="329"/>
      <c r="J126" s="329"/>
    </row>
    <row r="127" spans="2:10" ht="30" x14ac:dyDescent="0.25">
      <c r="B127" s="65" t="s">
        <v>2596</v>
      </c>
      <c r="C127" s="62" t="s">
        <v>2597</v>
      </c>
    </row>
    <row r="128" spans="2:10" x14ac:dyDescent="0.25">
      <c r="B128" s="65" t="s">
        <v>2594</v>
      </c>
      <c r="C128" t="s">
        <v>29</v>
      </c>
      <c r="D128" t="s">
        <v>30</v>
      </c>
      <c r="E128" t="s">
        <v>33</v>
      </c>
      <c r="F128" t="s">
        <v>31</v>
      </c>
      <c r="G128" t="s">
        <v>2598</v>
      </c>
      <c r="H128" t="s">
        <v>2595</v>
      </c>
    </row>
    <row r="129" spans="2:10" x14ac:dyDescent="0.25">
      <c r="B129" s="66" t="s">
        <v>2593</v>
      </c>
      <c r="C129" s="63">
        <v>3</v>
      </c>
      <c r="D129" s="63">
        <v>2</v>
      </c>
      <c r="E129" s="63">
        <v>1</v>
      </c>
      <c r="F129" s="63">
        <v>1</v>
      </c>
      <c r="G129" s="63"/>
      <c r="H129" s="63">
        <v>7</v>
      </c>
    </row>
    <row r="130" spans="2:10" x14ac:dyDescent="0.25">
      <c r="B130" s="66" t="s">
        <v>2598</v>
      </c>
      <c r="C130" s="63"/>
      <c r="D130" s="63"/>
      <c r="E130" s="63"/>
      <c r="F130" s="63"/>
      <c r="G130" s="63"/>
      <c r="H130" s="63"/>
    </row>
    <row r="131" spans="2:10" x14ac:dyDescent="0.25">
      <c r="B131" s="66" t="s">
        <v>2595</v>
      </c>
      <c r="C131" s="63">
        <v>3</v>
      </c>
      <c r="D131" s="63">
        <v>2</v>
      </c>
      <c r="E131" s="63">
        <v>1</v>
      </c>
      <c r="F131" s="63">
        <v>1</v>
      </c>
      <c r="G131" s="63"/>
      <c r="H131" s="63">
        <v>7</v>
      </c>
    </row>
    <row r="132" spans="2:10" x14ac:dyDescent="0.25">
      <c r="B132"/>
    </row>
    <row r="135" spans="2:10" ht="18.75" x14ac:dyDescent="0.3">
      <c r="B135" s="329" t="s">
        <v>2605</v>
      </c>
      <c r="C135" s="329"/>
      <c r="D135" s="329"/>
      <c r="E135" s="329"/>
      <c r="F135" s="329"/>
      <c r="G135" s="329"/>
      <c r="H135" s="329"/>
      <c r="I135" s="329"/>
      <c r="J135" s="329"/>
    </row>
    <row r="136" spans="2:10" ht="30" x14ac:dyDescent="0.25">
      <c r="B136" s="65" t="s">
        <v>2596</v>
      </c>
      <c r="C136" s="62" t="s">
        <v>2597</v>
      </c>
    </row>
    <row r="137" spans="2:10" x14ac:dyDescent="0.25">
      <c r="B137" s="65" t="s">
        <v>2594</v>
      </c>
      <c r="C137" t="s">
        <v>29</v>
      </c>
      <c r="D137" t="s">
        <v>30</v>
      </c>
      <c r="E137" t="s">
        <v>33</v>
      </c>
      <c r="F137" t="s">
        <v>31</v>
      </c>
      <c r="G137" t="s">
        <v>2598</v>
      </c>
      <c r="H137" t="s">
        <v>2595</v>
      </c>
    </row>
    <row r="138" spans="2:10" x14ac:dyDescent="0.25">
      <c r="B138" s="66" t="s">
        <v>2598</v>
      </c>
      <c r="C138" s="63"/>
      <c r="D138" s="63"/>
      <c r="E138" s="63"/>
      <c r="F138" s="63"/>
      <c r="G138" s="63"/>
      <c r="H138" s="63"/>
    </row>
    <row r="139" spans="2:10" x14ac:dyDescent="0.25">
      <c r="B139" s="66" t="s">
        <v>2626</v>
      </c>
      <c r="C139" s="63">
        <v>2</v>
      </c>
      <c r="D139" s="63"/>
      <c r="E139" s="63"/>
      <c r="F139" s="63"/>
      <c r="G139" s="63"/>
      <c r="H139" s="63">
        <v>2</v>
      </c>
    </row>
    <row r="140" spans="2:10" x14ac:dyDescent="0.25">
      <c r="B140" s="66" t="s">
        <v>2621</v>
      </c>
      <c r="C140" s="63">
        <v>1</v>
      </c>
      <c r="D140" s="63"/>
      <c r="E140" s="63"/>
      <c r="F140" s="63">
        <v>1</v>
      </c>
      <c r="G140" s="63"/>
      <c r="H140" s="63">
        <v>2</v>
      </c>
    </row>
    <row r="141" spans="2:10" x14ac:dyDescent="0.25">
      <c r="B141" s="66" t="s">
        <v>2633</v>
      </c>
      <c r="C141" s="63"/>
      <c r="D141" s="63">
        <v>1</v>
      </c>
      <c r="E141" s="63"/>
      <c r="F141" s="63"/>
      <c r="G141" s="63"/>
      <c r="H141" s="63">
        <v>1</v>
      </c>
    </row>
    <row r="142" spans="2:10" x14ac:dyDescent="0.25">
      <c r="B142" s="66" t="s">
        <v>2635</v>
      </c>
      <c r="C142" s="63"/>
      <c r="D142" s="63">
        <v>1</v>
      </c>
      <c r="E142" s="63"/>
      <c r="F142" s="63"/>
      <c r="G142" s="63"/>
      <c r="H142" s="63">
        <v>1</v>
      </c>
    </row>
    <row r="143" spans="2:10" x14ac:dyDescent="0.25">
      <c r="B143" s="66" t="s">
        <v>2639</v>
      </c>
      <c r="C143" s="63"/>
      <c r="D143" s="63"/>
      <c r="E143" s="63">
        <v>1</v>
      </c>
      <c r="F143" s="63"/>
      <c r="G143" s="63"/>
      <c r="H143" s="63">
        <v>1</v>
      </c>
    </row>
    <row r="144" spans="2:10" x14ac:dyDescent="0.25">
      <c r="B144" s="66" t="s">
        <v>2595</v>
      </c>
      <c r="C144" s="63">
        <v>3</v>
      </c>
      <c r="D144" s="63">
        <v>2</v>
      </c>
      <c r="E144" s="63">
        <v>1</v>
      </c>
      <c r="F144" s="63">
        <v>1</v>
      </c>
      <c r="G144" s="63"/>
      <c r="H144" s="63">
        <v>7</v>
      </c>
    </row>
    <row r="147" spans="2:3" ht="30" x14ac:dyDescent="0.25">
      <c r="B147" s="64" t="s">
        <v>2661</v>
      </c>
    </row>
    <row r="148" spans="2:3" x14ac:dyDescent="0.25">
      <c r="B148" s="64" t="s">
        <v>2662</v>
      </c>
    </row>
    <row r="149" spans="2:3" x14ac:dyDescent="0.25">
      <c r="B149" s="64" t="s">
        <v>2663</v>
      </c>
      <c r="C149">
        <v>1</v>
      </c>
    </row>
    <row r="150" spans="2:3" x14ac:dyDescent="0.25">
      <c r="B150" s="64" t="s">
        <v>2664</v>
      </c>
      <c r="C150">
        <v>3</v>
      </c>
    </row>
    <row r="151" spans="2:3" x14ac:dyDescent="0.25">
      <c r="B151" s="64" t="s">
        <v>2665</v>
      </c>
    </row>
    <row r="152" spans="2:3" x14ac:dyDescent="0.25">
      <c r="B152" s="64" t="s">
        <v>2666</v>
      </c>
    </row>
    <row r="153" spans="2:3" x14ac:dyDescent="0.25">
      <c r="B153" s="64" t="s">
        <v>2667</v>
      </c>
      <c r="C153">
        <v>1</v>
      </c>
    </row>
    <row r="154" spans="2:3" x14ac:dyDescent="0.25">
      <c r="B154" s="64" t="s">
        <v>2668</v>
      </c>
      <c r="C154">
        <v>2</v>
      </c>
    </row>
    <row r="155" spans="2:3" x14ac:dyDescent="0.25">
      <c r="B155" s="64" t="s">
        <v>2669</v>
      </c>
    </row>
    <row r="156" spans="2:3" x14ac:dyDescent="0.25">
      <c r="B156" s="64" t="s">
        <v>2670</v>
      </c>
    </row>
    <row r="157" spans="2:3" x14ac:dyDescent="0.25">
      <c r="C157">
        <f>SUBTOTAL(9,C148:C156)</f>
        <v>7</v>
      </c>
    </row>
    <row r="161" spans="2:10" ht="18.75" x14ac:dyDescent="0.3">
      <c r="B161" s="329" t="s">
        <v>2606</v>
      </c>
      <c r="C161" s="329"/>
      <c r="D161" s="329"/>
      <c r="E161" s="329"/>
      <c r="F161" s="329"/>
      <c r="G161" s="329"/>
      <c r="H161" s="329"/>
      <c r="I161" s="329"/>
      <c r="J161" s="329"/>
    </row>
    <row r="162" spans="2:10" ht="30" x14ac:dyDescent="0.25">
      <c r="B162" s="65" t="s">
        <v>2596</v>
      </c>
      <c r="C162" s="62" t="s">
        <v>2597</v>
      </c>
    </row>
    <row r="163" spans="2:10" x14ac:dyDescent="0.25">
      <c r="B163" s="65" t="s">
        <v>2594</v>
      </c>
      <c r="C163" t="s">
        <v>29</v>
      </c>
      <c r="D163" t="s">
        <v>30</v>
      </c>
      <c r="E163" t="s">
        <v>33</v>
      </c>
      <c r="F163" t="s">
        <v>31</v>
      </c>
      <c r="G163" t="s">
        <v>2598</v>
      </c>
      <c r="H163" t="s">
        <v>2595</v>
      </c>
    </row>
    <row r="164" spans="2:10" x14ac:dyDescent="0.25">
      <c r="B164" s="66" t="s">
        <v>2672</v>
      </c>
      <c r="C164" s="63">
        <v>1</v>
      </c>
      <c r="D164" s="63">
        <v>2</v>
      </c>
      <c r="E164" s="63"/>
      <c r="F164" s="63"/>
      <c r="G164" s="63"/>
      <c r="H164" s="63">
        <v>3</v>
      </c>
    </row>
    <row r="165" spans="2:10" x14ac:dyDescent="0.25">
      <c r="B165" s="66" t="s">
        <v>2598</v>
      </c>
      <c r="C165" s="63"/>
      <c r="D165" s="63"/>
      <c r="E165" s="63"/>
      <c r="F165" s="63"/>
      <c r="G165" s="63"/>
      <c r="H165" s="63"/>
    </row>
    <row r="166" spans="2:10" x14ac:dyDescent="0.25">
      <c r="B166" s="66" t="s">
        <v>2631</v>
      </c>
      <c r="C166" s="63">
        <v>1</v>
      </c>
      <c r="D166" s="63"/>
      <c r="E166" s="63"/>
      <c r="F166" s="63"/>
      <c r="G166" s="63"/>
      <c r="H166" s="63">
        <v>1</v>
      </c>
    </row>
    <row r="167" spans="2:10" x14ac:dyDescent="0.25">
      <c r="B167" s="66" t="s">
        <v>2640</v>
      </c>
      <c r="C167" s="63">
        <v>1</v>
      </c>
      <c r="D167" s="63"/>
      <c r="E167" s="63">
        <v>1</v>
      </c>
      <c r="F167" s="63"/>
      <c r="G167" s="63"/>
      <c r="H167" s="63">
        <v>2</v>
      </c>
    </row>
    <row r="168" spans="2:10" x14ac:dyDescent="0.25">
      <c r="B168" s="66" t="s">
        <v>2645</v>
      </c>
      <c r="C168" s="63"/>
      <c r="D168" s="63"/>
      <c r="E168" s="63"/>
      <c r="F168" s="63">
        <v>1</v>
      </c>
      <c r="G168" s="63"/>
      <c r="H168" s="63">
        <v>1</v>
      </c>
    </row>
    <row r="169" spans="2:10" x14ac:dyDescent="0.25">
      <c r="B169" s="66" t="s">
        <v>2595</v>
      </c>
      <c r="C169" s="63">
        <v>3</v>
      </c>
      <c r="D169" s="63">
        <v>2</v>
      </c>
      <c r="E169" s="63">
        <v>1</v>
      </c>
      <c r="F169" s="63">
        <v>1</v>
      </c>
      <c r="G169" s="63"/>
      <c r="H169" s="63">
        <v>7</v>
      </c>
    </row>
    <row r="170" spans="2:10" x14ac:dyDescent="0.25">
      <c r="B170"/>
    </row>
    <row r="173" spans="2:10" x14ac:dyDescent="0.25">
      <c r="B173" s="64" t="s">
        <v>2671</v>
      </c>
      <c r="C173">
        <v>2</v>
      </c>
    </row>
    <row r="174" spans="2:10" x14ac:dyDescent="0.25">
      <c r="B174" s="64" t="s">
        <v>2645</v>
      </c>
      <c r="C174">
        <v>1</v>
      </c>
    </row>
    <row r="175" spans="2:10" x14ac:dyDescent="0.25">
      <c r="B175" s="64" t="s">
        <v>2672</v>
      </c>
      <c r="C175">
        <v>3</v>
      </c>
    </row>
    <row r="176" spans="2:10" x14ac:dyDescent="0.25">
      <c r="B176" s="64" t="s">
        <v>2673</v>
      </c>
      <c r="C176">
        <v>1</v>
      </c>
    </row>
    <row r="177" spans="2:10" x14ac:dyDescent="0.25">
      <c r="C177">
        <f>SUBTOTAL(9,C173:C176)</f>
        <v>7</v>
      </c>
    </row>
    <row r="185" spans="2:10" ht="18.75" x14ac:dyDescent="0.3">
      <c r="B185" s="329" t="s">
        <v>2607</v>
      </c>
      <c r="C185" s="329"/>
      <c r="D185" s="329"/>
      <c r="E185" s="329"/>
      <c r="F185" s="329"/>
      <c r="G185" s="329"/>
      <c r="H185" s="329"/>
      <c r="I185" s="329"/>
      <c r="J185" s="329"/>
    </row>
    <row r="186" spans="2:10" ht="30" x14ac:dyDescent="0.25">
      <c r="B186" s="65" t="s">
        <v>2596</v>
      </c>
      <c r="C186" s="62" t="s">
        <v>2597</v>
      </c>
    </row>
    <row r="187" spans="2:10" x14ac:dyDescent="0.25">
      <c r="B187" s="65" t="s">
        <v>2594</v>
      </c>
      <c r="C187" t="s">
        <v>29</v>
      </c>
      <c r="D187" t="s">
        <v>30</v>
      </c>
      <c r="E187" t="s">
        <v>33</v>
      </c>
      <c r="F187" t="s">
        <v>31</v>
      </c>
      <c r="G187" t="s">
        <v>2598</v>
      </c>
      <c r="H187" t="s">
        <v>2595</v>
      </c>
    </row>
    <row r="188" spans="2:10" x14ac:dyDescent="0.25">
      <c r="B188" s="66" t="s">
        <v>2598</v>
      </c>
      <c r="C188" s="63"/>
      <c r="D188" s="63"/>
      <c r="E188" s="63"/>
      <c r="F188" s="63"/>
      <c r="G188" s="63"/>
      <c r="H188" s="63"/>
    </row>
    <row r="189" spans="2:10" x14ac:dyDescent="0.25">
      <c r="B189" s="66" t="s">
        <v>2627</v>
      </c>
      <c r="C189" s="63">
        <v>2</v>
      </c>
      <c r="D189" s="63">
        <v>2</v>
      </c>
      <c r="E189" s="63">
        <v>1</v>
      </c>
      <c r="F189" s="63"/>
      <c r="G189" s="63"/>
      <c r="H189" s="63">
        <v>5</v>
      </c>
    </row>
    <row r="190" spans="2:10" x14ac:dyDescent="0.25">
      <c r="B190" s="66" t="s">
        <v>2622</v>
      </c>
      <c r="C190" s="63">
        <v>1</v>
      </c>
      <c r="D190" s="63"/>
      <c r="E190" s="63"/>
      <c r="F190" s="63"/>
      <c r="G190" s="63"/>
      <c r="H190" s="63">
        <v>1</v>
      </c>
    </row>
    <row r="191" spans="2:10" x14ac:dyDescent="0.25">
      <c r="B191" s="66" t="s">
        <v>2646</v>
      </c>
      <c r="C191" s="63"/>
      <c r="D191" s="63"/>
      <c r="E191" s="63"/>
      <c r="F191" s="63">
        <v>1</v>
      </c>
      <c r="G191" s="63"/>
      <c r="H191" s="63">
        <v>1</v>
      </c>
    </row>
    <row r="192" spans="2:10" x14ac:dyDescent="0.25">
      <c r="B192" s="66" t="s">
        <v>2595</v>
      </c>
      <c r="C192" s="63">
        <v>3</v>
      </c>
      <c r="D192" s="63">
        <v>2</v>
      </c>
      <c r="E192" s="63">
        <v>1</v>
      </c>
      <c r="F192" s="63">
        <v>1</v>
      </c>
      <c r="G192" s="63"/>
      <c r="H192" s="63">
        <v>7</v>
      </c>
    </row>
    <row r="195" spans="2:10" x14ac:dyDescent="0.25">
      <c r="B195" s="64" t="s">
        <v>2627</v>
      </c>
      <c r="C195">
        <v>5</v>
      </c>
    </row>
    <row r="196" spans="2:10" x14ac:dyDescent="0.25">
      <c r="B196" s="64" t="s">
        <v>2622</v>
      </c>
      <c r="C196">
        <v>1</v>
      </c>
    </row>
    <row r="197" spans="2:10" x14ac:dyDescent="0.25">
      <c r="B197" s="64" t="s">
        <v>2646</v>
      </c>
      <c r="C197">
        <v>1</v>
      </c>
    </row>
    <row r="198" spans="2:10" x14ac:dyDescent="0.25">
      <c r="C198">
        <f>SUBTOTAL(9,C195:C197)</f>
        <v>7</v>
      </c>
    </row>
    <row r="205" spans="2:10" ht="18.75" x14ac:dyDescent="0.3">
      <c r="B205" s="329" t="s">
        <v>2608</v>
      </c>
      <c r="C205" s="329"/>
      <c r="D205" s="329"/>
      <c r="E205" s="329"/>
      <c r="F205" s="329"/>
      <c r="G205" s="329"/>
      <c r="H205" s="329"/>
      <c r="I205" s="329"/>
      <c r="J205" s="329"/>
    </row>
    <row r="206" spans="2:10" ht="30" x14ac:dyDescent="0.25">
      <c r="B206" s="65" t="s">
        <v>2596</v>
      </c>
      <c r="C206" s="62" t="s">
        <v>2597</v>
      </c>
    </row>
    <row r="207" spans="2:10" x14ac:dyDescent="0.25">
      <c r="B207" s="65" t="s">
        <v>2594</v>
      </c>
      <c r="C207" t="s">
        <v>29</v>
      </c>
      <c r="D207" t="s">
        <v>30</v>
      </c>
      <c r="E207" t="s">
        <v>33</v>
      </c>
      <c r="F207" t="s">
        <v>31</v>
      </c>
      <c r="G207" t="s">
        <v>2598</v>
      </c>
      <c r="H207" t="s">
        <v>2595</v>
      </c>
    </row>
    <row r="208" spans="2:10" x14ac:dyDescent="0.25">
      <c r="B208" s="66" t="s">
        <v>2647</v>
      </c>
      <c r="C208" s="63"/>
      <c r="D208" s="63"/>
      <c r="E208" s="63"/>
      <c r="F208" s="63">
        <v>1</v>
      </c>
      <c r="G208" s="63"/>
      <c r="H208" s="63">
        <v>1</v>
      </c>
    </row>
    <row r="209" spans="2:8" x14ac:dyDescent="0.25">
      <c r="B209" s="66" t="s">
        <v>2598</v>
      </c>
      <c r="C209" s="63"/>
      <c r="D209" s="63"/>
      <c r="E209" s="63"/>
      <c r="F209" s="63"/>
      <c r="G209" s="63"/>
      <c r="H209" s="63"/>
    </row>
    <row r="210" spans="2:8" x14ac:dyDescent="0.25">
      <c r="B210" s="66" t="s">
        <v>2630</v>
      </c>
      <c r="C210" s="63">
        <v>1</v>
      </c>
      <c r="D210" s="63"/>
      <c r="E210" s="63"/>
      <c r="F210" s="63"/>
      <c r="G210" s="63"/>
      <c r="H210" s="63">
        <v>1</v>
      </c>
    </row>
    <row r="211" spans="2:8" x14ac:dyDescent="0.25">
      <c r="B211" s="66" t="s">
        <v>2628</v>
      </c>
      <c r="C211" s="63">
        <v>1</v>
      </c>
      <c r="D211" s="63"/>
      <c r="E211" s="63"/>
      <c r="F211" s="63"/>
      <c r="G211" s="63"/>
      <c r="H211" s="63">
        <v>1</v>
      </c>
    </row>
    <row r="212" spans="2:8" x14ac:dyDescent="0.25">
      <c r="B212" s="66" t="s">
        <v>2623</v>
      </c>
      <c r="C212" s="63">
        <v>1</v>
      </c>
      <c r="D212" s="63"/>
      <c r="E212" s="63"/>
      <c r="F212" s="63"/>
      <c r="G212" s="63"/>
      <c r="H212" s="63">
        <v>1</v>
      </c>
    </row>
    <row r="213" spans="2:8" x14ac:dyDescent="0.25">
      <c r="B213" s="66" t="s">
        <v>2634</v>
      </c>
      <c r="C213" s="63"/>
      <c r="D213" s="63">
        <v>1</v>
      </c>
      <c r="E213" s="63"/>
      <c r="F213" s="63"/>
      <c r="G213" s="63"/>
      <c r="H213" s="63">
        <v>1</v>
      </c>
    </row>
    <row r="214" spans="2:8" x14ac:dyDescent="0.25">
      <c r="B214" s="66" t="s">
        <v>2636</v>
      </c>
      <c r="C214" s="63"/>
      <c r="D214" s="63">
        <v>1</v>
      </c>
      <c r="E214" s="63"/>
      <c r="F214" s="63"/>
      <c r="G214" s="63"/>
      <c r="H214" s="63">
        <v>1</v>
      </c>
    </row>
    <row r="215" spans="2:8" ht="30" x14ac:dyDescent="0.25">
      <c r="B215" s="66" t="s">
        <v>2641</v>
      </c>
      <c r="C215" s="63"/>
      <c r="D215" s="63"/>
      <c r="E215" s="63">
        <v>1</v>
      </c>
      <c r="F215" s="63"/>
      <c r="G215" s="63"/>
      <c r="H215" s="63">
        <v>1</v>
      </c>
    </row>
    <row r="216" spans="2:8" x14ac:dyDescent="0.25">
      <c r="B216" s="66" t="s">
        <v>2595</v>
      </c>
      <c r="C216" s="63">
        <v>3</v>
      </c>
      <c r="D216" s="63">
        <v>2</v>
      </c>
      <c r="E216" s="63">
        <v>1</v>
      </c>
      <c r="F216" s="63">
        <v>1</v>
      </c>
      <c r="G216" s="63"/>
      <c r="H216" s="63">
        <v>7</v>
      </c>
    </row>
    <row r="217" spans="2:8" x14ac:dyDescent="0.25">
      <c r="B217" s="66"/>
      <c r="C217" s="63"/>
      <c r="D217" s="63"/>
      <c r="E217" s="63"/>
      <c r="F217" s="63"/>
      <c r="G217" s="63"/>
      <c r="H217" s="63"/>
    </row>
    <row r="218" spans="2:8" x14ac:dyDescent="0.25">
      <c r="B218" s="66"/>
      <c r="C218" s="63"/>
      <c r="D218" s="63"/>
      <c r="E218" s="63"/>
      <c r="F218" s="63"/>
      <c r="G218" s="63"/>
      <c r="H218" s="63"/>
    </row>
    <row r="219" spans="2:8" x14ac:dyDescent="0.25">
      <c r="B219" s="66" t="s">
        <v>110</v>
      </c>
      <c r="C219" s="63">
        <v>1</v>
      </c>
      <c r="D219" s="63"/>
      <c r="E219" s="63"/>
      <c r="F219" s="63"/>
      <c r="G219" s="63"/>
      <c r="H219" s="63"/>
    </row>
    <row r="220" spans="2:8" ht="30" x14ac:dyDescent="0.25">
      <c r="B220" s="66" t="s">
        <v>2674</v>
      </c>
      <c r="C220" s="63">
        <v>3</v>
      </c>
      <c r="D220" s="63"/>
      <c r="E220" s="63"/>
      <c r="F220" s="63"/>
      <c r="G220" s="63"/>
      <c r="H220" s="63"/>
    </row>
    <row r="221" spans="2:8" ht="30" x14ac:dyDescent="0.25">
      <c r="B221" s="66" t="s">
        <v>2675</v>
      </c>
      <c r="C221" s="63">
        <v>2</v>
      </c>
      <c r="D221" s="63"/>
      <c r="E221" s="63"/>
      <c r="F221" s="63"/>
      <c r="G221" s="63"/>
      <c r="H221" s="63"/>
    </row>
    <row r="222" spans="2:8" x14ac:dyDescent="0.25">
      <c r="B222" s="66" t="s">
        <v>2634</v>
      </c>
      <c r="C222" s="63">
        <v>2</v>
      </c>
      <c r="D222" s="63"/>
      <c r="E222" s="63"/>
      <c r="F222" s="63"/>
      <c r="G222" s="63"/>
      <c r="H222" s="63"/>
    </row>
    <row r="223" spans="2:8" x14ac:dyDescent="0.25">
      <c r="B223" s="66"/>
      <c r="C223" s="63">
        <f>SUM(C219:C222)</f>
        <v>8</v>
      </c>
      <c r="D223" s="63"/>
      <c r="E223" s="63"/>
      <c r="F223" s="63"/>
      <c r="G223" s="63"/>
      <c r="H223" s="63"/>
    </row>
    <row r="224" spans="2:8" x14ac:dyDescent="0.25">
      <c r="B224" s="66"/>
      <c r="C224" s="63"/>
      <c r="D224" s="63"/>
      <c r="E224" s="63"/>
      <c r="F224" s="63"/>
      <c r="G224" s="63"/>
      <c r="H224" s="63"/>
    </row>
    <row r="225" spans="2:10" x14ac:dyDescent="0.25">
      <c r="B225" s="66"/>
      <c r="C225" s="63"/>
      <c r="D225" s="63"/>
      <c r="E225" s="63"/>
      <c r="F225" s="63"/>
      <c r="G225" s="63"/>
      <c r="H225" s="63"/>
    </row>
    <row r="226" spans="2:10" x14ac:dyDescent="0.25">
      <c r="B226" s="66"/>
      <c r="C226" s="63"/>
      <c r="D226" s="63"/>
      <c r="E226" s="63"/>
      <c r="F226" s="63"/>
      <c r="G226" s="63"/>
      <c r="H226" s="63"/>
    </row>
    <row r="227" spans="2:10" x14ac:dyDescent="0.25">
      <c r="B227" s="66"/>
      <c r="C227" s="63"/>
      <c r="D227" s="63"/>
      <c r="E227" s="63"/>
      <c r="F227" s="63"/>
      <c r="G227" s="63"/>
      <c r="H227" s="63"/>
    </row>
    <row r="228" spans="2:10" x14ac:dyDescent="0.25">
      <c r="B228" s="66"/>
      <c r="C228" s="63"/>
      <c r="D228" s="63"/>
      <c r="E228" s="63"/>
      <c r="F228" s="63"/>
      <c r="G228" s="63"/>
      <c r="H228" s="63"/>
    </row>
    <row r="229" spans="2:10" x14ac:dyDescent="0.25">
      <c r="B229" s="66"/>
      <c r="C229" s="63"/>
      <c r="D229" s="63"/>
      <c r="E229" s="63"/>
      <c r="F229" s="63"/>
      <c r="G229" s="63"/>
      <c r="H229" s="63"/>
    </row>
    <row r="230" spans="2:10" x14ac:dyDescent="0.25">
      <c r="B230" s="66"/>
      <c r="C230" s="63"/>
      <c r="D230" s="63"/>
      <c r="E230" s="63"/>
      <c r="F230" s="63"/>
      <c r="G230" s="63"/>
      <c r="H230" s="63"/>
    </row>
    <row r="232" spans="2:10" ht="18.75" x14ac:dyDescent="0.3">
      <c r="B232" s="329" t="s">
        <v>2609</v>
      </c>
      <c r="C232" s="329"/>
      <c r="D232" s="329"/>
      <c r="E232" s="329"/>
      <c r="F232" s="329"/>
      <c r="G232" s="329"/>
      <c r="H232" s="329"/>
      <c r="I232" s="329"/>
      <c r="J232" s="329"/>
    </row>
    <row r="233" spans="2:10" ht="30" x14ac:dyDescent="0.25">
      <c r="B233" s="65" t="s">
        <v>2596</v>
      </c>
      <c r="C233" s="62" t="s">
        <v>2597</v>
      </c>
    </row>
    <row r="234" spans="2:10" x14ac:dyDescent="0.25">
      <c r="B234" s="65" t="s">
        <v>2594</v>
      </c>
      <c r="C234" t="s">
        <v>29</v>
      </c>
      <c r="D234" t="s">
        <v>30</v>
      </c>
      <c r="E234" t="s">
        <v>33</v>
      </c>
      <c r="F234" t="s">
        <v>31</v>
      </c>
      <c r="G234" t="s">
        <v>2598</v>
      </c>
      <c r="H234" t="s">
        <v>2595</v>
      </c>
    </row>
    <row r="235" spans="2:10" x14ac:dyDescent="0.25">
      <c r="B235" s="66" t="s">
        <v>2598</v>
      </c>
      <c r="C235" s="63"/>
      <c r="D235" s="63"/>
      <c r="E235" s="63"/>
      <c r="F235" s="63">
        <v>1</v>
      </c>
      <c r="G235" s="63"/>
      <c r="H235" s="63">
        <v>1</v>
      </c>
    </row>
    <row r="236" spans="2:10" x14ac:dyDescent="0.25">
      <c r="B236" s="66" t="s">
        <v>2629</v>
      </c>
      <c r="C236" s="63">
        <v>1</v>
      </c>
      <c r="D236" s="63"/>
      <c r="E236" s="63"/>
      <c r="F236" s="63"/>
      <c r="G236" s="63"/>
      <c r="H236" s="63">
        <v>1</v>
      </c>
    </row>
    <row r="237" spans="2:10" x14ac:dyDescent="0.25">
      <c r="B237" s="66" t="s">
        <v>2624</v>
      </c>
      <c r="C237" s="63">
        <v>1</v>
      </c>
      <c r="D237" s="63"/>
      <c r="E237" s="63"/>
      <c r="F237" s="63"/>
      <c r="G237" s="63"/>
      <c r="H237" s="63">
        <v>1</v>
      </c>
    </row>
    <row r="238" spans="2:10" x14ac:dyDescent="0.25">
      <c r="B238" s="66" t="s">
        <v>2638</v>
      </c>
      <c r="C238" s="63">
        <v>1</v>
      </c>
      <c r="D238" s="63">
        <v>1</v>
      </c>
      <c r="E238" s="63">
        <v>1</v>
      </c>
      <c r="F238" s="63"/>
      <c r="G238" s="63"/>
      <c r="H238" s="63">
        <v>3</v>
      </c>
    </row>
    <row r="239" spans="2:10" x14ac:dyDescent="0.25">
      <c r="B239" s="66" t="s">
        <v>2637</v>
      </c>
      <c r="C239" s="63"/>
      <c r="D239" s="63">
        <v>1</v>
      </c>
      <c r="E239" s="63"/>
      <c r="F239" s="63"/>
      <c r="G239" s="63"/>
      <c r="H239" s="63">
        <v>1</v>
      </c>
    </row>
    <row r="240" spans="2:10" x14ac:dyDescent="0.25">
      <c r="B240" s="66" t="s">
        <v>2595</v>
      </c>
      <c r="C240" s="63">
        <v>3</v>
      </c>
      <c r="D240" s="63">
        <v>2</v>
      </c>
      <c r="E240" s="63">
        <v>1</v>
      </c>
      <c r="F240" s="63">
        <v>1</v>
      </c>
      <c r="G240" s="63"/>
      <c r="H240" s="63">
        <v>7</v>
      </c>
    </row>
    <row r="241" spans="2:10" x14ac:dyDescent="0.25">
      <c r="B241"/>
    </row>
    <row r="242" spans="2:10" x14ac:dyDescent="0.25">
      <c r="B242" s="66"/>
      <c r="C242" s="63"/>
      <c r="D242" s="63"/>
      <c r="E242" s="63"/>
      <c r="F242" s="63"/>
      <c r="G242" s="63"/>
      <c r="H242" s="63"/>
    </row>
    <row r="243" spans="2:10" ht="30" x14ac:dyDescent="0.25">
      <c r="B243" s="66" t="s">
        <v>2676</v>
      </c>
      <c r="C243" s="63">
        <v>1</v>
      </c>
      <c r="D243" s="63"/>
      <c r="E243" s="63"/>
      <c r="F243" s="63"/>
      <c r="G243" s="63"/>
      <c r="H243" s="63"/>
    </row>
    <row r="244" spans="2:10" x14ac:dyDescent="0.25">
      <c r="B244" s="66" t="s">
        <v>2677</v>
      </c>
      <c r="C244" s="63">
        <v>1</v>
      </c>
      <c r="D244" s="63"/>
      <c r="E244" s="63"/>
      <c r="F244" s="63"/>
      <c r="G244" s="63"/>
      <c r="H244" s="63"/>
    </row>
    <row r="245" spans="2:10" x14ac:dyDescent="0.25">
      <c r="B245" s="66" t="s">
        <v>2638</v>
      </c>
      <c r="C245" s="63">
        <v>3</v>
      </c>
      <c r="D245" s="63"/>
      <c r="E245" s="63"/>
      <c r="F245" s="63"/>
      <c r="G245" s="63"/>
      <c r="H245" s="63"/>
    </row>
    <row r="246" spans="2:10" x14ac:dyDescent="0.25">
      <c r="B246" s="66" t="s">
        <v>2678</v>
      </c>
      <c r="C246" s="63">
        <v>1</v>
      </c>
      <c r="D246" s="63"/>
      <c r="E246" s="63"/>
      <c r="F246" s="63"/>
      <c r="G246" s="63"/>
      <c r="H246" s="63"/>
    </row>
    <row r="247" spans="2:10" x14ac:dyDescent="0.25">
      <c r="B247" s="66" t="s">
        <v>2673</v>
      </c>
      <c r="C247" s="63">
        <v>1</v>
      </c>
      <c r="D247" s="63"/>
      <c r="E247" s="63"/>
      <c r="F247" s="63"/>
      <c r="G247" s="63"/>
      <c r="H247" s="63"/>
    </row>
    <row r="248" spans="2:10" x14ac:dyDescent="0.25">
      <c r="B248" s="66"/>
      <c r="C248" s="63">
        <f>SUM(C243:C247)</f>
        <v>7</v>
      </c>
      <c r="D248" s="63"/>
      <c r="E248" s="63"/>
      <c r="F248" s="63"/>
      <c r="G248" s="63"/>
      <c r="H248" s="63"/>
    </row>
    <row r="249" spans="2:10" x14ac:dyDescent="0.25">
      <c r="B249" s="66"/>
      <c r="C249" s="63"/>
      <c r="D249" s="63"/>
      <c r="E249" s="63"/>
      <c r="F249" s="63"/>
      <c r="G249" s="63"/>
      <c r="H249" s="63"/>
    </row>
    <row r="250" spans="2:10" x14ac:dyDescent="0.25">
      <c r="B250" s="66"/>
      <c r="C250" s="63"/>
      <c r="D250" s="63"/>
      <c r="E250" s="63"/>
      <c r="F250" s="63"/>
      <c r="G250" s="63"/>
      <c r="H250" s="63"/>
    </row>
    <row r="251" spans="2:10" x14ac:dyDescent="0.25">
      <c r="B251" s="66"/>
      <c r="C251" s="63"/>
      <c r="D251" s="63"/>
      <c r="E251" s="63"/>
      <c r="F251" s="63"/>
      <c r="G251" s="63"/>
      <c r="H251" s="63"/>
    </row>
    <row r="252" spans="2:10" x14ac:dyDescent="0.25">
      <c r="B252" s="66"/>
      <c r="C252" s="63"/>
      <c r="D252" s="63"/>
      <c r="E252" s="63"/>
      <c r="F252" s="63"/>
      <c r="G252" s="63"/>
      <c r="H252" s="63"/>
    </row>
    <row r="255" spans="2:10" ht="18.75" x14ac:dyDescent="0.3">
      <c r="B255" s="329" t="s">
        <v>34</v>
      </c>
      <c r="C255" s="329"/>
      <c r="D255" s="329"/>
      <c r="E255" s="329"/>
      <c r="F255" s="329"/>
      <c r="G255" s="329"/>
      <c r="H255" s="329"/>
      <c r="I255" s="329"/>
      <c r="J255" s="329"/>
    </row>
    <row r="256" spans="2:10" ht="30" x14ac:dyDescent="0.25">
      <c r="B256" s="65" t="s">
        <v>2596</v>
      </c>
      <c r="C256" s="62" t="s">
        <v>2597</v>
      </c>
    </row>
    <row r="257" spans="2:8" x14ac:dyDescent="0.25">
      <c r="B257" s="65" t="s">
        <v>2594</v>
      </c>
      <c r="C257" t="s">
        <v>29</v>
      </c>
      <c r="D257" t="s">
        <v>30</v>
      </c>
      <c r="E257" t="s">
        <v>33</v>
      </c>
      <c r="F257" t="s">
        <v>31</v>
      </c>
      <c r="G257" t="s">
        <v>2598</v>
      </c>
      <c r="H257" t="s">
        <v>2595</v>
      </c>
    </row>
    <row r="258" spans="2:8" x14ac:dyDescent="0.25">
      <c r="B258" s="66">
        <v>0</v>
      </c>
      <c r="C258" s="63">
        <v>1</v>
      </c>
      <c r="D258" s="63"/>
      <c r="E258" s="63"/>
      <c r="F258" s="63"/>
      <c r="G258" s="63"/>
      <c r="H258" s="63">
        <v>1</v>
      </c>
    </row>
    <row r="259" spans="2:8" x14ac:dyDescent="0.25">
      <c r="B259" s="66">
        <v>5</v>
      </c>
      <c r="C259" s="63">
        <v>1</v>
      </c>
      <c r="D259" s="63"/>
      <c r="E259" s="63"/>
      <c r="F259" s="63"/>
      <c r="G259" s="63"/>
      <c r="H259" s="63">
        <v>1</v>
      </c>
    </row>
    <row r="260" spans="2:8" x14ac:dyDescent="0.25">
      <c r="B260" s="66" t="s">
        <v>2598</v>
      </c>
      <c r="C260" s="63"/>
      <c r="D260" s="63">
        <v>2</v>
      </c>
      <c r="E260" s="63">
        <v>1</v>
      </c>
      <c r="F260" s="63">
        <v>1</v>
      </c>
      <c r="G260" s="63"/>
      <c r="H260" s="63">
        <v>4</v>
      </c>
    </row>
    <row r="261" spans="2:8" x14ac:dyDescent="0.25">
      <c r="B261" s="66">
        <v>2</v>
      </c>
      <c r="C261" s="63">
        <v>1</v>
      </c>
      <c r="D261" s="63"/>
      <c r="E261" s="63"/>
      <c r="F261" s="63"/>
      <c r="G261" s="63"/>
      <c r="H261" s="63">
        <v>1</v>
      </c>
    </row>
    <row r="262" spans="2:8" x14ac:dyDescent="0.25">
      <c r="B262" s="66" t="s">
        <v>2595</v>
      </c>
      <c r="C262" s="63">
        <v>3</v>
      </c>
      <c r="D262" s="63">
        <v>2</v>
      </c>
      <c r="E262" s="63">
        <v>1</v>
      </c>
      <c r="F262" s="63">
        <v>1</v>
      </c>
      <c r="G262" s="63"/>
      <c r="H262" s="63">
        <v>7</v>
      </c>
    </row>
    <row r="266" spans="2:8" x14ac:dyDescent="0.25">
      <c r="B266" s="64" t="s">
        <v>2679</v>
      </c>
      <c r="C266">
        <v>1</v>
      </c>
    </row>
    <row r="267" spans="2:8" x14ac:dyDescent="0.25">
      <c r="B267" s="276" t="s">
        <v>2680</v>
      </c>
      <c r="C267">
        <v>2</v>
      </c>
    </row>
    <row r="268" spans="2:8" x14ac:dyDescent="0.25">
      <c r="B268" s="64" t="s">
        <v>2681</v>
      </c>
    </row>
    <row r="269" spans="2:8" x14ac:dyDescent="0.25">
      <c r="B269" s="64" t="s">
        <v>2682</v>
      </c>
    </row>
    <row r="270" spans="2:8" x14ac:dyDescent="0.25">
      <c r="B270" s="64" t="s">
        <v>2683</v>
      </c>
    </row>
    <row r="271" spans="2:8" x14ac:dyDescent="0.25">
      <c r="B271" s="64" t="s">
        <v>2684</v>
      </c>
    </row>
    <row r="272" spans="2:8" x14ac:dyDescent="0.25">
      <c r="B272" s="64" t="s">
        <v>2685</v>
      </c>
    </row>
    <row r="273" spans="2:10" x14ac:dyDescent="0.25">
      <c r="B273" s="64" t="s">
        <v>2686</v>
      </c>
    </row>
    <row r="274" spans="2:10" x14ac:dyDescent="0.25">
      <c r="B274" s="64" t="s">
        <v>2673</v>
      </c>
      <c r="C274">
        <v>4</v>
      </c>
    </row>
    <row r="275" spans="2:10" x14ac:dyDescent="0.25">
      <c r="C275">
        <f>SUM(C266:C274)</f>
        <v>7</v>
      </c>
    </row>
    <row r="278" spans="2:10" ht="18.75" x14ac:dyDescent="0.3">
      <c r="B278" s="329" t="s">
        <v>2610</v>
      </c>
      <c r="C278" s="329"/>
      <c r="D278" s="329"/>
      <c r="E278" s="329"/>
      <c r="F278" s="329"/>
      <c r="G278" s="329"/>
      <c r="H278" s="329"/>
      <c r="I278" s="329"/>
      <c r="J278" s="329"/>
    </row>
    <row r="279" spans="2:10" ht="30" x14ac:dyDescent="0.25">
      <c r="B279" s="65" t="s">
        <v>2611</v>
      </c>
      <c r="C279" s="62" t="s">
        <v>2597</v>
      </c>
    </row>
    <row r="280" spans="2:10" x14ac:dyDescent="0.25">
      <c r="B280" s="65" t="s">
        <v>2594</v>
      </c>
      <c r="C280" t="s">
        <v>29</v>
      </c>
      <c r="D280" t="s">
        <v>30</v>
      </c>
      <c r="E280" t="s">
        <v>33</v>
      </c>
      <c r="F280" t="s">
        <v>31</v>
      </c>
      <c r="G280" t="s">
        <v>2598</v>
      </c>
      <c r="H280" t="s">
        <v>2595</v>
      </c>
    </row>
    <row r="281" spans="2:10" x14ac:dyDescent="0.25">
      <c r="B281" s="66" t="s">
        <v>2598</v>
      </c>
      <c r="C281" s="63"/>
      <c r="D281" s="63"/>
      <c r="E281" s="63"/>
      <c r="F281" s="63"/>
      <c r="G281" s="63"/>
      <c r="H281" s="63"/>
    </row>
    <row r="282" spans="2:10" x14ac:dyDescent="0.25">
      <c r="B282" s="66" t="s">
        <v>2595</v>
      </c>
      <c r="C282" s="63"/>
      <c r="D282" s="63"/>
      <c r="E282" s="63"/>
      <c r="F282" s="63"/>
      <c r="G282" s="63"/>
      <c r="H282" s="63"/>
    </row>
  </sheetData>
  <autoFilter ref="B218:C227"/>
  <mergeCells count="15">
    <mergeCell ref="B1:G1"/>
    <mergeCell ref="B104:J104"/>
    <mergeCell ref="B25:J25"/>
    <mergeCell ref="B53:J53"/>
    <mergeCell ref="B66:J66"/>
    <mergeCell ref="B77:J77"/>
    <mergeCell ref="B91:J91"/>
    <mergeCell ref="B255:J255"/>
    <mergeCell ref="B278:J278"/>
    <mergeCell ref="B126:J126"/>
    <mergeCell ref="B135:J135"/>
    <mergeCell ref="B161:J161"/>
    <mergeCell ref="B185:J185"/>
    <mergeCell ref="B205:J205"/>
    <mergeCell ref="B232:J232"/>
  </mergeCells>
  <pageMargins left="0.7" right="0.7" top="0.75" bottom="0.75" header="0.3" footer="0.3"/>
  <drawing r:id="rId1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7030A0"/>
  </sheetPr>
  <dimension ref="A1:CR580"/>
  <sheetViews>
    <sheetView zoomScale="160" zoomScaleNormal="160" workbookViewId="0">
      <pane xSplit="6" ySplit="2" topLeftCell="AC18" activePane="bottomRight" state="frozen"/>
      <selection pane="topRight" activeCell="F1" sqref="F1"/>
      <selection pane="bottomLeft" activeCell="A2" sqref="A2"/>
      <selection pane="bottomRight" activeCell="AE12" sqref="AE12"/>
    </sheetView>
  </sheetViews>
  <sheetFormatPr baseColWidth="10" defaultColWidth="14.28515625" defaultRowHeight="12.75" x14ac:dyDescent="0.25"/>
  <cols>
    <col min="1" max="1" width="5.7109375" style="102" customWidth="1"/>
    <col min="2" max="2" width="7.28515625" style="102" customWidth="1"/>
    <col min="3" max="3" width="5.140625" style="258" customWidth="1"/>
    <col min="4" max="4" width="17.85546875" style="102" customWidth="1"/>
    <col min="5" max="5" width="19.5703125" style="102" customWidth="1"/>
    <col min="6" max="6" width="31.140625" style="102" customWidth="1"/>
    <col min="7" max="7" width="20.140625" style="258" customWidth="1"/>
    <col min="8" max="8" width="31" style="102" customWidth="1"/>
    <col min="9" max="11" width="7.28515625" style="259" customWidth="1"/>
    <col min="12" max="12" width="20.7109375" style="260" customWidth="1"/>
    <col min="13" max="13" width="12.42578125" style="102" customWidth="1"/>
    <col min="14" max="14" width="25.7109375" style="261" customWidth="1"/>
    <col min="15" max="15" width="9.7109375" style="258" customWidth="1"/>
    <col min="16" max="16" width="6.85546875" style="102" customWidth="1"/>
    <col min="17" max="17" width="49.140625" style="102" customWidth="1"/>
    <col min="18" max="18" width="37.42578125" style="102" customWidth="1"/>
    <col min="19" max="19" width="19.28515625" style="102" customWidth="1"/>
    <col min="20" max="20" width="34.140625" style="262" customWidth="1"/>
    <col min="21" max="21" width="16.85546875" style="258" customWidth="1"/>
    <col min="22" max="22" width="21.7109375" style="258" customWidth="1"/>
    <col min="23" max="23" width="19.5703125" style="102" customWidth="1"/>
    <col min="24" max="24" width="4.85546875" style="263" customWidth="1"/>
    <col min="25" max="25" width="22.85546875" style="263" customWidth="1"/>
    <col min="26" max="26" width="18.5703125" style="264" customWidth="1"/>
    <col min="27" max="27" width="9.85546875" style="265" customWidth="1"/>
    <col min="28" max="28" width="9.140625" style="263" customWidth="1"/>
    <col min="29" max="29" width="5.85546875" style="263" customWidth="1"/>
    <col min="30" max="30" width="12" style="263" customWidth="1"/>
    <col min="31" max="31" width="4.85546875" style="263" customWidth="1"/>
    <col min="32" max="32" width="6.7109375" style="263" customWidth="1"/>
    <col min="33" max="33" width="6.85546875" style="263" customWidth="1"/>
    <col min="34" max="34" width="9.42578125" style="266" customWidth="1"/>
    <col min="35" max="35" width="12" style="266" customWidth="1"/>
    <col min="36" max="36" width="8.28515625" style="263" customWidth="1"/>
    <col min="37" max="38" width="16.85546875" style="263" customWidth="1"/>
    <col min="39" max="39" width="19.140625" style="267" customWidth="1"/>
    <col min="40" max="40" width="24.140625" style="268" customWidth="1"/>
    <col min="41" max="41" width="14.7109375" style="102" customWidth="1"/>
    <col min="42" max="42" width="15" style="102" customWidth="1"/>
    <col min="43" max="43" width="12.28515625" style="102" customWidth="1"/>
    <col min="44" max="44" width="14.42578125" style="102" customWidth="1"/>
    <col min="45" max="45" width="12.85546875" style="102" customWidth="1"/>
    <col min="46" max="46" width="11.42578125" style="102" customWidth="1"/>
    <col min="47" max="47" width="11" style="102" customWidth="1"/>
    <col min="48" max="48" width="8.7109375" style="102" customWidth="1"/>
    <col min="49" max="49" width="10.5703125" style="102" customWidth="1"/>
    <col min="50" max="50" width="10.7109375" style="102" customWidth="1"/>
    <col min="51" max="51" width="11.42578125" style="170" customWidth="1"/>
    <col min="52" max="52" width="14" style="102" customWidth="1"/>
    <col min="53" max="53" width="12.28515625" style="102" customWidth="1"/>
    <col min="54" max="54" width="12.42578125" style="102" customWidth="1"/>
    <col min="55" max="55" width="17.5703125" style="102" customWidth="1"/>
    <col min="56" max="56" width="6.7109375" style="102" customWidth="1"/>
    <col min="57" max="57" width="11.140625" style="102" customWidth="1"/>
    <col min="58" max="58" width="14.28515625" style="102" customWidth="1"/>
    <col min="59" max="59" width="12.7109375" style="103" customWidth="1"/>
    <col min="60" max="61" width="14.28515625" style="103"/>
    <col min="62" max="70" width="14.28515625" style="102"/>
    <col min="71" max="71" width="11.7109375" style="102" bestFit="1" customWidth="1"/>
    <col min="72" max="72" width="10.140625" style="102" bestFit="1" customWidth="1"/>
    <col min="73" max="91" width="14.28515625" style="102"/>
    <col min="92" max="92" width="11.7109375" style="102" bestFit="1" customWidth="1"/>
    <col min="93" max="93" width="10.85546875" style="102" bestFit="1" customWidth="1"/>
    <col min="94" max="16384" width="14.28515625" style="102"/>
  </cols>
  <sheetData>
    <row r="1" spans="1:96" s="84" customFormat="1" ht="36" customHeight="1" x14ac:dyDescent="0.25">
      <c r="A1" s="68" t="s">
        <v>39</v>
      </c>
      <c r="B1" s="68" t="s">
        <v>40</v>
      </c>
      <c r="C1" s="68" t="s">
        <v>41</v>
      </c>
      <c r="D1" s="68" t="s">
        <v>44</v>
      </c>
      <c r="E1" s="68" t="s">
        <v>42</v>
      </c>
      <c r="F1" s="68" t="s">
        <v>43</v>
      </c>
      <c r="G1" s="68" t="s">
        <v>45</v>
      </c>
      <c r="H1" s="68" t="s">
        <v>1</v>
      </c>
      <c r="I1" s="69" t="s">
        <v>46</v>
      </c>
      <c r="J1" s="70" t="s">
        <v>47</v>
      </c>
      <c r="K1" s="70" t="s">
        <v>48</v>
      </c>
      <c r="L1" s="71" t="s">
        <v>49</v>
      </c>
      <c r="M1" s="68" t="s">
        <v>50</v>
      </c>
      <c r="N1" s="72" t="s">
        <v>51</v>
      </c>
      <c r="O1" s="68" t="s">
        <v>52</v>
      </c>
      <c r="P1" s="68" t="s">
        <v>53</v>
      </c>
      <c r="Q1" s="68" t="s">
        <v>54</v>
      </c>
      <c r="R1" s="68" t="s">
        <v>55</v>
      </c>
      <c r="S1" s="68" t="s">
        <v>56</v>
      </c>
      <c r="T1" s="73" t="s">
        <v>57</v>
      </c>
      <c r="U1" s="68" t="s">
        <v>58</v>
      </c>
      <c r="V1" s="68" t="s">
        <v>59</v>
      </c>
      <c r="W1" s="68" t="s">
        <v>60</v>
      </c>
      <c r="X1" s="68" t="s">
        <v>61</v>
      </c>
      <c r="Y1" s="74" t="s">
        <v>62</v>
      </c>
      <c r="Z1" s="74" t="s">
        <v>63</v>
      </c>
      <c r="AA1" s="75" t="s">
        <v>64</v>
      </c>
      <c r="AB1" s="76" t="s">
        <v>65</v>
      </c>
      <c r="AC1" s="74" t="s">
        <v>66</v>
      </c>
      <c r="AD1" s="77" t="s">
        <v>67</v>
      </c>
      <c r="AE1" s="74" t="s">
        <v>68</v>
      </c>
      <c r="AF1" s="74" t="s">
        <v>69</v>
      </c>
      <c r="AG1" s="78" t="s">
        <v>70</v>
      </c>
      <c r="AH1" s="74" t="s">
        <v>71</v>
      </c>
      <c r="AI1" s="74" t="s">
        <v>72</v>
      </c>
      <c r="AJ1" s="74" t="s">
        <v>73</v>
      </c>
      <c r="AK1" s="79" t="s">
        <v>74</v>
      </c>
      <c r="AL1" s="80" t="s">
        <v>75</v>
      </c>
      <c r="AM1" s="81" t="s">
        <v>76</v>
      </c>
      <c r="AN1" s="79" t="s">
        <v>77</v>
      </c>
      <c r="AO1" s="68" t="s">
        <v>78</v>
      </c>
      <c r="AP1" s="68" t="s">
        <v>79</v>
      </c>
      <c r="AQ1" s="68" t="s">
        <v>80</v>
      </c>
      <c r="AR1" s="68" t="s">
        <v>81</v>
      </c>
      <c r="AS1" s="68" t="s">
        <v>82</v>
      </c>
      <c r="AT1" s="68" t="s">
        <v>83</v>
      </c>
      <c r="AU1" s="68" t="s">
        <v>84</v>
      </c>
      <c r="AV1" s="68" t="s">
        <v>85</v>
      </c>
      <c r="AW1" s="68" t="s">
        <v>86</v>
      </c>
      <c r="AX1" s="68" t="s">
        <v>87</v>
      </c>
      <c r="AY1" s="82" t="s">
        <v>88</v>
      </c>
      <c r="AZ1" s="68" t="s">
        <v>89</v>
      </c>
      <c r="BA1" s="68" t="s">
        <v>90</v>
      </c>
      <c r="BB1" s="68" t="s">
        <v>91</v>
      </c>
      <c r="BC1" s="68" t="s">
        <v>92</v>
      </c>
      <c r="BD1" s="68" t="s">
        <v>93</v>
      </c>
      <c r="BE1" s="83" t="s">
        <v>94</v>
      </c>
    </row>
    <row r="2" spans="1:96" s="104" customFormat="1" x14ac:dyDescent="0.25">
      <c r="A2" s="85" t="s">
        <v>95</v>
      </c>
      <c r="B2" s="86" t="s">
        <v>96</v>
      </c>
      <c r="C2" s="85" t="s">
        <v>97</v>
      </c>
      <c r="D2" s="87">
        <v>46453712</v>
      </c>
      <c r="E2" s="86" t="s">
        <v>98</v>
      </c>
      <c r="F2" s="88" t="s">
        <v>99</v>
      </c>
      <c r="G2" s="85" t="s">
        <v>100</v>
      </c>
      <c r="H2" s="88" t="s">
        <v>101</v>
      </c>
      <c r="I2" s="89" t="s">
        <v>102</v>
      </c>
      <c r="J2" s="89">
        <v>93</v>
      </c>
      <c r="K2" s="89"/>
      <c r="L2" s="90"/>
      <c r="M2" s="91"/>
      <c r="N2" s="90"/>
      <c r="O2" s="91"/>
      <c r="P2" s="91" t="s">
        <v>103</v>
      </c>
      <c r="Q2" s="88" t="s">
        <v>104</v>
      </c>
      <c r="R2" s="90" t="s">
        <v>105</v>
      </c>
      <c r="S2" s="92" t="s">
        <v>106</v>
      </c>
      <c r="T2" s="93" t="s">
        <v>107</v>
      </c>
      <c r="U2" s="94">
        <v>146312</v>
      </c>
      <c r="V2" s="95">
        <v>29907</v>
      </c>
      <c r="W2" s="95">
        <f t="shared" ref="W2:W65" ca="1" si="0">NOW()</f>
        <v>42293.432304166665</v>
      </c>
      <c r="X2" s="96">
        <f t="shared" ref="X2:X65" ca="1" si="1">DAYS360(V2,W2)/365</f>
        <v>33.449315068493149</v>
      </c>
      <c r="Y2" s="97">
        <v>41397</v>
      </c>
      <c r="Z2" s="89">
        <f t="shared" ref="Z2:Z65" ca="1" si="2">DAYS360(Y2,W2)/365</f>
        <v>2.419178082191781</v>
      </c>
      <c r="AA2" s="98"/>
      <c r="AB2" s="99" t="s">
        <v>108</v>
      </c>
      <c r="AC2" s="99" t="s">
        <v>109</v>
      </c>
      <c r="AD2" s="99" t="s">
        <v>110</v>
      </c>
      <c r="AE2" s="99" t="s">
        <v>111</v>
      </c>
      <c r="AF2" s="89">
        <v>144</v>
      </c>
      <c r="AG2" s="89" t="s">
        <v>112</v>
      </c>
      <c r="AH2" s="89" t="s">
        <v>113</v>
      </c>
      <c r="AI2" s="89" t="s">
        <v>114</v>
      </c>
      <c r="AJ2" s="89"/>
      <c r="AK2" s="95"/>
      <c r="AL2" s="95"/>
      <c r="AM2" s="95"/>
      <c r="AN2" s="11" t="s">
        <v>115</v>
      </c>
      <c r="AO2" s="100">
        <f>VLOOKUP(I2,[3]DATOS!$B$6:$D$46,3)</f>
        <v>2418255</v>
      </c>
      <c r="AP2" s="101">
        <f t="shared" ref="AP2:AP65" si="3">ROUND((+AO2)*65%,0)</f>
        <v>1571866</v>
      </c>
      <c r="AQ2" s="101">
        <f t="shared" ref="AQ2:AQ65" si="4">SUM(AO2:AP2)</f>
        <v>3990121</v>
      </c>
      <c r="AR2" s="101">
        <f t="shared" ref="AR2:AR65" si="5">IF(AO2&lt;=1288700,74000,0)</f>
        <v>0</v>
      </c>
      <c r="AS2" s="101">
        <v>0</v>
      </c>
      <c r="AT2" s="101">
        <v>0</v>
      </c>
      <c r="AU2" s="101"/>
      <c r="AV2" s="101">
        <v>0</v>
      </c>
      <c r="AW2" s="101">
        <f t="shared" ref="AW2:AW65" si="6">IF(AX2=0,29000,0)</f>
        <v>29000</v>
      </c>
      <c r="AX2" s="101">
        <v>0</v>
      </c>
      <c r="AY2" s="101">
        <f>ROUND(AO2*15%,0)</f>
        <v>362738</v>
      </c>
      <c r="AZ2" s="101">
        <f t="shared" ref="AZ2:AZ65" si="7">ROUND(+AS2*65%,0)</f>
        <v>0</v>
      </c>
      <c r="BA2" s="101">
        <f t="shared" ref="BA2:BA65" si="8">+AO2+AR2+AS2+AT2+AV2+AX2</f>
        <v>2418255</v>
      </c>
      <c r="BB2" s="101">
        <f t="shared" ref="BB2:BB65" si="9">+AP2+AW2+AY2+AZ2</f>
        <v>1963604</v>
      </c>
      <c r="BC2" s="101">
        <f t="shared" ref="BC2:BC65" si="10">+BB2+BA2</f>
        <v>4381859</v>
      </c>
      <c r="BD2" s="85"/>
      <c r="BE2" s="102"/>
      <c r="BF2" s="102"/>
      <c r="BG2" s="103"/>
      <c r="BH2" s="103"/>
      <c r="BI2" s="103"/>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row>
    <row r="3" spans="1:96" s="104" customFormat="1" ht="38.25" x14ac:dyDescent="0.25">
      <c r="A3" s="12" t="s">
        <v>95</v>
      </c>
      <c r="B3" s="105" t="s">
        <v>96</v>
      </c>
      <c r="C3" s="106" t="s">
        <v>97</v>
      </c>
      <c r="D3" s="13">
        <v>42064560</v>
      </c>
      <c r="E3" s="105" t="s">
        <v>116</v>
      </c>
      <c r="F3" s="107" t="s">
        <v>117</v>
      </c>
      <c r="G3" s="106" t="s">
        <v>118</v>
      </c>
      <c r="H3" s="107" t="s">
        <v>101</v>
      </c>
      <c r="I3" s="108" t="s">
        <v>102</v>
      </c>
      <c r="J3" s="108">
        <v>65</v>
      </c>
      <c r="K3" s="108"/>
      <c r="L3" s="109"/>
      <c r="M3" s="110"/>
      <c r="N3" s="109"/>
      <c r="O3" s="110"/>
      <c r="P3" s="110" t="s">
        <v>103</v>
      </c>
      <c r="Q3" s="107" t="s">
        <v>119</v>
      </c>
      <c r="R3" s="111" t="s">
        <v>120</v>
      </c>
      <c r="S3" s="112" t="s">
        <v>121</v>
      </c>
      <c r="T3" s="113" t="s">
        <v>122</v>
      </c>
      <c r="U3" s="114" t="s">
        <v>123</v>
      </c>
      <c r="V3" s="115">
        <v>23065</v>
      </c>
      <c r="W3" s="115">
        <f t="shared" ca="1" si="0"/>
        <v>42293.432304166665</v>
      </c>
      <c r="X3" s="116">
        <f t="shared" ca="1" si="1"/>
        <v>51.926027397260277</v>
      </c>
      <c r="Y3" s="117">
        <v>37336</v>
      </c>
      <c r="Z3" s="108">
        <f t="shared" ca="1" si="2"/>
        <v>13.383561643835616</v>
      </c>
      <c r="AA3" s="118"/>
      <c r="AB3" s="119" t="s">
        <v>108</v>
      </c>
      <c r="AC3" s="119" t="s">
        <v>109</v>
      </c>
      <c r="AD3" s="120" t="s">
        <v>110</v>
      </c>
      <c r="AE3" s="119" t="s">
        <v>111</v>
      </c>
      <c r="AF3" s="108">
        <v>30</v>
      </c>
      <c r="AG3" s="108" t="s">
        <v>112</v>
      </c>
      <c r="AH3" s="108" t="s">
        <v>124</v>
      </c>
      <c r="AI3" s="108" t="s">
        <v>114</v>
      </c>
      <c r="AJ3" s="108"/>
      <c r="AK3" s="115">
        <v>40969</v>
      </c>
      <c r="AL3" s="115"/>
      <c r="AM3" s="115" t="s">
        <v>125</v>
      </c>
      <c r="AN3" s="14" t="s">
        <v>126</v>
      </c>
      <c r="AO3" s="121">
        <f>VLOOKUP(I3,[3]DATOS!$B$6:$D$46,3)</f>
        <v>2418255</v>
      </c>
      <c r="AP3" s="122">
        <f t="shared" si="3"/>
        <v>1571866</v>
      </c>
      <c r="AQ3" s="122">
        <f t="shared" si="4"/>
        <v>3990121</v>
      </c>
      <c r="AR3" s="122">
        <f t="shared" si="5"/>
        <v>0</v>
      </c>
      <c r="AS3" s="122">
        <v>0</v>
      </c>
      <c r="AT3" s="122">
        <v>0</v>
      </c>
      <c r="AU3" s="123"/>
      <c r="AV3" s="122">
        <v>0</v>
      </c>
      <c r="AW3" s="122">
        <f t="shared" si="6"/>
        <v>29000</v>
      </c>
      <c r="AX3" s="122">
        <f>IF(AO3&lt;=950804,33982,0)</f>
        <v>0</v>
      </c>
      <c r="AY3" s="124">
        <v>0</v>
      </c>
      <c r="AZ3" s="122">
        <f t="shared" si="7"/>
        <v>0</v>
      </c>
      <c r="BA3" s="122">
        <f t="shared" si="8"/>
        <v>2418255</v>
      </c>
      <c r="BB3" s="122">
        <f t="shared" si="9"/>
        <v>1600866</v>
      </c>
      <c r="BC3" s="122">
        <f t="shared" si="10"/>
        <v>4019121</v>
      </c>
      <c r="BD3" s="106"/>
      <c r="BE3" s="125" t="str">
        <f>+CONCATENATE(Q3,R3)</f>
        <v>Oficina de Servicios al Consumidor y de Apoyo Empresarial</v>
      </c>
      <c r="BF3" s="102"/>
      <c r="BG3" s="103"/>
      <c r="BH3" s="126"/>
      <c r="BI3" s="127"/>
      <c r="BJ3" s="102"/>
      <c r="BK3" s="102"/>
      <c r="BL3" s="102"/>
      <c r="BM3" s="102"/>
      <c r="BN3" s="102"/>
      <c r="BO3" s="102"/>
      <c r="BP3" s="102"/>
      <c r="BQ3" s="102"/>
      <c r="BR3" s="102"/>
      <c r="BS3" s="103"/>
      <c r="BT3" s="103"/>
      <c r="BU3" s="102"/>
      <c r="BV3" s="102"/>
      <c r="BW3" s="102"/>
      <c r="BX3" s="102"/>
      <c r="BY3" s="102"/>
      <c r="BZ3" s="102"/>
      <c r="CA3" s="102"/>
      <c r="CB3" s="102"/>
      <c r="CC3" s="102"/>
      <c r="CD3" s="102"/>
      <c r="CE3" s="102"/>
      <c r="CF3" s="102"/>
      <c r="CG3" s="102"/>
      <c r="CH3" s="102"/>
      <c r="CI3" s="102"/>
      <c r="CJ3" s="102"/>
      <c r="CK3" s="102"/>
      <c r="CL3" s="102"/>
      <c r="CM3" s="102"/>
      <c r="CN3" s="102"/>
      <c r="CO3" s="102"/>
      <c r="CP3" s="128"/>
      <c r="CQ3" s="128"/>
      <c r="CR3" s="102"/>
    </row>
    <row r="4" spans="1:96" ht="38.25" x14ac:dyDescent="0.25">
      <c r="A4" s="12" t="s">
        <v>95</v>
      </c>
      <c r="B4" s="105" t="s">
        <v>127</v>
      </c>
      <c r="C4" s="106" t="s">
        <v>97</v>
      </c>
      <c r="D4" s="13">
        <v>52094312</v>
      </c>
      <c r="E4" s="105" t="s">
        <v>128</v>
      </c>
      <c r="F4" s="107" t="s">
        <v>129</v>
      </c>
      <c r="G4" s="106" t="s">
        <v>36</v>
      </c>
      <c r="H4" s="107" t="s">
        <v>130</v>
      </c>
      <c r="I4" s="108" t="s">
        <v>131</v>
      </c>
      <c r="J4" s="108">
        <v>419</v>
      </c>
      <c r="K4" s="108"/>
      <c r="L4" s="109"/>
      <c r="M4" s="110"/>
      <c r="N4" s="109"/>
      <c r="O4" s="110" t="s">
        <v>132</v>
      </c>
      <c r="P4" s="110" t="s">
        <v>103</v>
      </c>
      <c r="Q4" s="107" t="s">
        <v>133</v>
      </c>
      <c r="R4" s="129" t="s">
        <v>134</v>
      </c>
      <c r="S4" s="112" t="s">
        <v>135</v>
      </c>
      <c r="T4" s="113"/>
      <c r="U4" s="114"/>
      <c r="V4" s="115">
        <v>27911</v>
      </c>
      <c r="W4" s="115">
        <f t="shared" ca="1" si="0"/>
        <v>42293.432304166665</v>
      </c>
      <c r="X4" s="116">
        <f t="shared" ca="1" si="1"/>
        <v>38.838356164383562</v>
      </c>
      <c r="Y4" s="117">
        <v>40940</v>
      </c>
      <c r="Z4" s="108">
        <f t="shared" ca="1" si="2"/>
        <v>3.6575342465753424</v>
      </c>
      <c r="AA4" s="118"/>
      <c r="AB4" s="119" t="s">
        <v>108</v>
      </c>
      <c r="AC4" s="119" t="s">
        <v>136</v>
      </c>
      <c r="AD4" s="120" t="s">
        <v>110</v>
      </c>
      <c r="AE4" s="119" t="s">
        <v>137</v>
      </c>
      <c r="AF4" s="108">
        <v>3215</v>
      </c>
      <c r="AG4" s="108" t="s">
        <v>70</v>
      </c>
      <c r="AH4" s="108" t="s">
        <v>124</v>
      </c>
      <c r="AI4" s="108" t="s">
        <v>114</v>
      </c>
      <c r="AJ4" s="108"/>
      <c r="AK4" s="115">
        <v>41153</v>
      </c>
      <c r="AL4" s="115"/>
      <c r="AM4" s="130" t="s">
        <v>138</v>
      </c>
      <c r="AN4" s="14" t="s">
        <v>139</v>
      </c>
      <c r="AO4" s="121">
        <f>VLOOKUP(I4,[3]DATOS!$B$6:$D$46,3)</f>
        <v>1110954</v>
      </c>
      <c r="AP4" s="122">
        <f t="shared" si="3"/>
        <v>722120</v>
      </c>
      <c r="AQ4" s="122">
        <f t="shared" si="4"/>
        <v>1833074</v>
      </c>
      <c r="AR4" s="122">
        <f t="shared" si="5"/>
        <v>74000</v>
      </c>
      <c r="AS4" s="122">
        <v>0</v>
      </c>
      <c r="AT4" s="122">
        <v>0</v>
      </c>
      <c r="AU4" s="122"/>
      <c r="AV4" s="122">
        <v>0</v>
      </c>
      <c r="AW4" s="122">
        <f t="shared" si="6"/>
        <v>29000</v>
      </c>
      <c r="AX4" s="122">
        <v>0</v>
      </c>
      <c r="AY4" s="124">
        <f>ROUND(AO4*15%,0)</f>
        <v>166643</v>
      </c>
      <c r="AZ4" s="122">
        <f t="shared" si="7"/>
        <v>0</v>
      </c>
      <c r="BA4" s="122">
        <f t="shared" si="8"/>
        <v>1184954</v>
      </c>
      <c r="BB4" s="122">
        <f t="shared" si="9"/>
        <v>917763</v>
      </c>
      <c r="BC4" s="122">
        <f t="shared" si="10"/>
        <v>2102717</v>
      </c>
      <c r="BD4" s="106"/>
      <c r="BE4" s="125" t="str">
        <f>+CONCATENATE(Q4,R4)</f>
        <v>Dirección de Investigaciones de Protección de Usuarios de Servicios de Comunicaciones- Grupo de Trabajo de Supervisión, Control y Vigilancia de los Regímenes de Protección de Usuarios de Servicios de Comunicaciones</v>
      </c>
      <c r="BH4" s="131"/>
      <c r="BI4" s="127"/>
    </row>
    <row r="5" spans="1:96" x14ac:dyDescent="0.25">
      <c r="A5" s="106" t="s">
        <v>140</v>
      </c>
      <c r="B5" s="105" t="s">
        <v>141</v>
      </c>
      <c r="C5" s="106" t="s">
        <v>142</v>
      </c>
      <c r="D5" s="132">
        <v>19442933</v>
      </c>
      <c r="E5" s="105" t="s">
        <v>143</v>
      </c>
      <c r="F5" s="107" t="s">
        <v>144</v>
      </c>
      <c r="G5" s="106" t="s">
        <v>36</v>
      </c>
      <c r="H5" s="107" t="s">
        <v>145</v>
      </c>
      <c r="I5" s="108" t="s">
        <v>102</v>
      </c>
      <c r="J5" s="108"/>
      <c r="K5" s="108">
        <v>229</v>
      </c>
      <c r="L5" s="109" t="s">
        <v>146</v>
      </c>
      <c r="M5" s="110" t="s">
        <v>147</v>
      </c>
      <c r="N5" s="109" t="s">
        <v>148</v>
      </c>
      <c r="O5" s="110"/>
      <c r="P5" s="110" t="s">
        <v>103</v>
      </c>
      <c r="Q5" s="107" t="s">
        <v>149</v>
      </c>
      <c r="R5" s="111" t="s">
        <v>120</v>
      </c>
      <c r="S5" s="112" t="s">
        <v>150</v>
      </c>
      <c r="T5" s="113" t="s">
        <v>151</v>
      </c>
      <c r="U5" s="133"/>
      <c r="V5" s="115">
        <v>21588</v>
      </c>
      <c r="W5" s="115">
        <f t="shared" ca="1" si="0"/>
        <v>42293.432304166665</v>
      </c>
      <c r="X5" s="116">
        <f t="shared" ca="1" si="1"/>
        <v>55.915068493150685</v>
      </c>
      <c r="Y5" s="117">
        <v>34361</v>
      </c>
      <c r="Z5" s="108">
        <f t="shared" ca="1" si="2"/>
        <v>21.421917808219177</v>
      </c>
      <c r="AA5" s="118"/>
      <c r="AB5" s="119" t="s">
        <v>152</v>
      </c>
      <c r="AC5" s="119" t="s">
        <v>153</v>
      </c>
      <c r="AD5" s="120" t="s">
        <v>110</v>
      </c>
      <c r="AE5" s="119" t="s">
        <v>154</v>
      </c>
      <c r="AF5" s="108">
        <v>3100</v>
      </c>
      <c r="AG5" s="108" t="s">
        <v>70</v>
      </c>
      <c r="AH5" s="108" t="s">
        <v>124</v>
      </c>
      <c r="AI5" s="108" t="s">
        <v>155</v>
      </c>
      <c r="AJ5" s="108"/>
      <c r="AK5" s="115">
        <v>41810</v>
      </c>
      <c r="AL5" s="115"/>
      <c r="AM5" s="115"/>
      <c r="AN5" s="15" t="s">
        <v>156</v>
      </c>
      <c r="AO5" s="121">
        <f>VLOOKUP(I5,[3]DATOS!$B$6:$D$46,3)</f>
        <v>2418255</v>
      </c>
      <c r="AP5" s="122">
        <f t="shared" si="3"/>
        <v>1571866</v>
      </c>
      <c r="AQ5" s="122">
        <f t="shared" si="4"/>
        <v>3990121</v>
      </c>
      <c r="AR5" s="122">
        <f t="shared" si="5"/>
        <v>0</v>
      </c>
      <c r="AS5" s="122">
        <v>0</v>
      </c>
      <c r="AT5" s="122">
        <v>0</v>
      </c>
      <c r="AU5" s="122"/>
      <c r="AV5" s="122">
        <v>0</v>
      </c>
      <c r="AW5" s="122">
        <f t="shared" si="6"/>
        <v>29000</v>
      </c>
      <c r="AX5" s="122">
        <v>0</v>
      </c>
      <c r="AY5" s="124">
        <f>ROUND(AO5*15%,0)</f>
        <v>362738</v>
      </c>
      <c r="AZ5" s="122">
        <f t="shared" si="7"/>
        <v>0</v>
      </c>
      <c r="BA5" s="122">
        <f t="shared" si="8"/>
        <v>2418255</v>
      </c>
      <c r="BB5" s="122">
        <f t="shared" si="9"/>
        <v>1963604</v>
      </c>
      <c r="BC5" s="122">
        <f t="shared" si="10"/>
        <v>4381859</v>
      </c>
      <c r="BD5" s="106"/>
      <c r="BE5" s="125" t="str">
        <f>+CONCATENATE(Q5,R5)</f>
        <v>Dirección de Investigaciones de Protección al Consumidor</v>
      </c>
      <c r="BH5" s="126"/>
      <c r="BI5" s="127"/>
    </row>
    <row r="6" spans="1:96" x14ac:dyDescent="0.25">
      <c r="A6" s="106" t="s">
        <v>140</v>
      </c>
      <c r="B6" s="105" t="s">
        <v>141</v>
      </c>
      <c r="C6" s="106" t="s">
        <v>142</v>
      </c>
      <c r="D6" s="132">
        <v>1018406994</v>
      </c>
      <c r="E6" s="105" t="s">
        <v>157</v>
      </c>
      <c r="F6" s="107" t="s">
        <v>158</v>
      </c>
      <c r="G6" s="106" t="s">
        <v>36</v>
      </c>
      <c r="H6" s="107" t="s">
        <v>101</v>
      </c>
      <c r="I6" s="108" t="s">
        <v>159</v>
      </c>
      <c r="J6" s="108">
        <v>190</v>
      </c>
      <c r="K6" s="108"/>
      <c r="L6" s="107"/>
      <c r="M6" s="108"/>
      <c r="N6" s="109"/>
      <c r="O6" s="110"/>
      <c r="P6" s="110" t="s">
        <v>103</v>
      </c>
      <c r="Q6" s="107" t="s">
        <v>104</v>
      </c>
      <c r="R6" s="109" t="s">
        <v>105</v>
      </c>
      <c r="S6" s="112" t="s">
        <v>106</v>
      </c>
      <c r="T6" s="113"/>
      <c r="U6" s="133">
        <v>197606</v>
      </c>
      <c r="V6" s="115">
        <v>31632</v>
      </c>
      <c r="W6" s="115">
        <f t="shared" ca="1" si="0"/>
        <v>42293.432304166665</v>
      </c>
      <c r="X6" s="116">
        <f t="shared" ca="1" si="1"/>
        <v>28.789041095890411</v>
      </c>
      <c r="Y6" s="117">
        <v>41520</v>
      </c>
      <c r="Z6" s="108">
        <f t="shared" ca="1" si="2"/>
        <v>2.0904109589041098</v>
      </c>
      <c r="AA6" s="118"/>
      <c r="AB6" s="119" t="s">
        <v>108</v>
      </c>
      <c r="AC6" s="119" t="s">
        <v>109</v>
      </c>
      <c r="AD6" s="120" t="s">
        <v>110</v>
      </c>
      <c r="AE6" s="119" t="s">
        <v>154</v>
      </c>
      <c r="AF6" s="108">
        <v>144</v>
      </c>
      <c r="AG6" s="108" t="s">
        <v>112</v>
      </c>
      <c r="AH6" s="108" t="s">
        <v>160</v>
      </c>
      <c r="AI6" s="108" t="s">
        <v>155</v>
      </c>
      <c r="AJ6" s="108"/>
      <c r="AK6" s="115"/>
      <c r="AL6" s="115"/>
      <c r="AM6" s="115"/>
      <c r="AN6" s="16" t="s">
        <v>161</v>
      </c>
      <c r="AO6" s="121">
        <f>VLOOKUP(I6,[3]DATOS!$B$6:$D$46,3)</f>
        <v>2049478</v>
      </c>
      <c r="AP6" s="122">
        <f t="shared" si="3"/>
        <v>1332161</v>
      </c>
      <c r="AQ6" s="122">
        <f t="shared" si="4"/>
        <v>3381639</v>
      </c>
      <c r="AR6" s="122">
        <f t="shared" si="5"/>
        <v>0</v>
      </c>
      <c r="AS6" s="122">
        <v>0</v>
      </c>
      <c r="AT6" s="122">
        <v>0</v>
      </c>
      <c r="AU6" s="122"/>
      <c r="AV6" s="122">
        <v>0</v>
      </c>
      <c r="AW6" s="122">
        <f t="shared" si="6"/>
        <v>29000</v>
      </c>
      <c r="AX6" s="122">
        <v>0</v>
      </c>
      <c r="AY6" s="134">
        <v>0</v>
      </c>
      <c r="AZ6" s="122">
        <f t="shared" si="7"/>
        <v>0</v>
      </c>
      <c r="BA6" s="122">
        <f t="shared" si="8"/>
        <v>2049478</v>
      </c>
      <c r="BB6" s="122">
        <f t="shared" si="9"/>
        <v>1361161</v>
      </c>
      <c r="BC6" s="122">
        <f t="shared" si="10"/>
        <v>3410639</v>
      </c>
      <c r="BD6" s="106"/>
      <c r="BE6" s="125" t="str">
        <f>+CONCATENATE(Q6,R6)</f>
        <v>Dirección Administrativa- Grupo de Trabajo de Contratación</v>
      </c>
      <c r="BH6" s="135"/>
      <c r="BI6" s="127"/>
    </row>
    <row r="7" spans="1:96" x14ac:dyDescent="0.25">
      <c r="A7" s="106" t="s">
        <v>95</v>
      </c>
      <c r="B7" s="105" t="s">
        <v>96</v>
      </c>
      <c r="C7" s="106" t="s">
        <v>97</v>
      </c>
      <c r="D7" s="132">
        <v>37535201</v>
      </c>
      <c r="E7" s="105" t="s">
        <v>162</v>
      </c>
      <c r="F7" s="107" t="s">
        <v>163</v>
      </c>
      <c r="G7" s="106" t="s">
        <v>164</v>
      </c>
      <c r="H7" s="107" t="s">
        <v>165</v>
      </c>
      <c r="I7" s="108" t="s">
        <v>166</v>
      </c>
      <c r="J7" s="108"/>
      <c r="K7" s="108"/>
      <c r="L7" s="109"/>
      <c r="M7" s="110"/>
      <c r="N7" s="109"/>
      <c r="O7" s="110"/>
      <c r="P7" s="110" t="s">
        <v>103</v>
      </c>
      <c r="Q7" s="107" t="s">
        <v>167</v>
      </c>
      <c r="R7" s="111"/>
      <c r="S7" s="112" t="s">
        <v>106</v>
      </c>
      <c r="T7" s="113" t="s">
        <v>107</v>
      </c>
      <c r="U7" s="133">
        <v>123401</v>
      </c>
      <c r="V7" s="115">
        <v>28837</v>
      </c>
      <c r="W7" s="115">
        <f t="shared" ca="1" si="0"/>
        <v>42293.432304166665</v>
      </c>
      <c r="X7" s="116">
        <f t="shared" ca="1" si="1"/>
        <v>36.336986301369862</v>
      </c>
      <c r="Y7" s="117">
        <v>41457</v>
      </c>
      <c r="Z7" s="108">
        <f t="shared" ca="1" si="2"/>
        <v>2.2575342465753425</v>
      </c>
      <c r="AA7" s="118"/>
      <c r="AB7" s="119" t="s">
        <v>168</v>
      </c>
      <c r="AC7" s="119" t="s">
        <v>168</v>
      </c>
      <c r="AD7" s="120"/>
      <c r="AE7" s="119" t="s">
        <v>169</v>
      </c>
      <c r="AF7" s="108">
        <v>100</v>
      </c>
      <c r="AG7" s="108" t="s">
        <v>112</v>
      </c>
      <c r="AH7" s="108" t="s">
        <v>160</v>
      </c>
      <c r="AI7" s="108" t="s">
        <v>170</v>
      </c>
      <c r="AJ7" s="108"/>
      <c r="AK7" s="115"/>
      <c r="AL7" s="115"/>
      <c r="AM7" s="115"/>
      <c r="AN7" s="16" t="s">
        <v>171</v>
      </c>
      <c r="AO7" s="121">
        <f>VLOOKUP(I7,[3]DATOS!$B$6:$D$46,3)</f>
        <v>5920733</v>
      </c>
      <c r="AP7" s="122">
        <f t="shared" si="3"/>
        <v>3848476</v>
      </c>
      <c r="AQ7" s="122">
        <f t="shared" si="4"/>
        <v>9769209</v>
      </c>
      <c r="AR7" s="122">
        <f t="shared" si="5"/>
        <v>0</v>
      </c>
      <c r="AS7" s="124">
        <f>ROUND(+AO7*50%,0)</f>
        <v>2960367</v>
      </c>
      <c r="AT7" s="122">
        <v>0</v>
      </c>
      <c r="AU7" s="122"/>
      <c r="AV7" s="122">
        <v>0</v>
      </c>
      <c r="AW7" s="122">
        <f t="shared" si="6"/>
        <v>29000</v>
      </c>
      <c r="AX7" s="122">
        <v>0</v>
      </c>
      <c r="AY7" s="134">
        <v>0</v>
      </c>
      <c r="AZ7" s="122">
        <f t="shared" si="7"/>
        <v>1924239</v>
      </c>
      <c r="BA7" s="122">
        <f t="shared" si="8"/>
        <v>8881100</v>
      </c>
      <c r="BB7" s="122">
        <f t="shared" si="9"/>
        <v>5801715</v>
      </c>
      <c r="BC7" s="122">
        <f t="shared" si="10"/>
        <v>14682815</v>
      </c>
      <c r="BD7" s="106"/>
    </row>
    <row r="8" spans="1:96" x14ac:dyDescent="0.2">
      <c r="A8" s="106" t="s">
        <v>140</v>
      </c>
      <c r="B8" s="105" t="s">
        <v>172</v>
      </c>
      <c r="C8" s="106" t="s">
        <v>142</v>
      </c>
      <c r="D8" s="132">
        <v>79323502</v>
      </c>
      <c r="E8" s="105" t="s">
        <v>173</v>
      </c>
      <c r="F8" s="107" t="s">
        <v>174</v>
      </c>
      <c r="G8" s="106" t="s">
        <v>36</v>
      </c>
      <c r="H8" s="107" t="s">
        <v>101</v>
      </c>
      <c r="I8" s="108" t="s">
        <v>175</v>
      </c>
      <c r="J8" s="108">
        <v>14</v>
      </c>
      <c r="K8" s="108"/>
      <c r="L8" s="111" t="s">
        <v>120</v>
      </c>
      <c r="M8" s="136" t="s">
        <v>120</v>
      </c>
      <c r="N8" s="111"/>
      <c r="O8" s="136"/>
      <c r="P8" s="110" t="s">
        <v>103</v>
      </c>
      <c r="Q8" s="107" t="s">
        <v>176</v>
      </c>
      <c r="R8" s="111" t="s">
        <v>120</v>
      </c>
      <c r="S8" s="112" t="s">
        <v>177</v>
      </c>
      <c r="T8" s="113" t="s">
        <v>178</v>
      </c>
      <c r="U8" s="137" t="s">
        <v>179</v>
      </c>
      <c r="V8" s="115">
        <v>23444</v>
      </c>
      <c r="W8" s="115">
        <f t="shared" ca="1" si="0"/>
        <v>42293.432304166665</v>
      </c>
      <c r="X8" s="116">
        <f t="shared" ca="1" si="1"/>
        <v>50.898630136986299</v>
      </c>
      <c r="Y8" s="117">
        <v>38133</v>
      </c>
      <c r="Z8" s="108">
        <f t="shared" ca="1" si="2"/>
        <v>11.232876712328768</v>
      </c>
      <c r="AA8" s="118"/>
      <c r="AB8" s="119" t="s">
        <v>108</v>
      </c>
      <c r="AC8" s="119" t="s">
        <v>109</v>
      </c>
      <c r="AD8" s="120" t="s">
        <v>110</v>
      </c>
      <c r="AE8" s="119" t="s">
        <v>154</v>
      </c>
      <c r="AF8" s="108">
        <v>6100</v>
      </c>
      <c r="AG8" s="108" t="s">
        <v>70</v>
      </c>
      <c r="AH8" s="108" t="s">
        <v>124</v>
      </c>
      <c r="AI8" s="108" t="s">
        <v>114</v>
      </c>
      <c r="AJ8" s="138"/>
      <c r="AK8" s="139">
        <v>40959</v>
      </c>
      <c r="AL8" s="139"/>
      <c r="AM8" s="115" t="s">
        <v>180</v>
      </c>
      <c r="AN8" s="17" t="s">
        <v>181</v>
      </c>
      <c r="AO8" s="121">
        <f>VLOOKUP(I8,[3]DATOS!$B$6:$D$46,3)</f>
        <v>2243986</v>
      </c>
      <c r="AP8" s="122">
        <f t="shared" si="3"/>
        <v>1458591</v>
      </c>
      <c r="AQ8" s="122">
        <f t="shared" si="4"/>
        <v>3702577</v>
      </c>
      <c r="AR8" s="122">
        <f t="shared" si="5"/>
        <v>0</v>
      </c>
      <c r="AS8" s="122">
        <v>0</v>
      </c>
      <c r="AT8" s="122">
        <v>0</v>
      </c>
      <c r="AU8" s="122"/>
      <c r="AV8" s="122">
        <v>0</v>
      </c>
      <c r="AW8" s="122">
        <f t="shared" si="6"/>
        <v>29000</v>
      </c>
      <c r="AX8" s="122">
        <v>0</v>
      </c>
      <c r="AY8" s="134">
        <f>ROUND(AO8*15%,0)</f>
        <v>336598</v>
      </c>
      <c r="AZ8" s="122">
        <f t="shared" si="7"/>
        <v>0</v>
      </c>
      <c r="BA8" s="122">
        <f t="shared" si="8"/>
        <v>2243986</v>
      </c>
      <c r="BB8" s="122">
        <f t="shared" si="9"/>
        <v>1824189</v>
      </c>
      <c r="BC8" s="122">
        <f t="shared" si="10"/>
        <v>4068175</v>
      </c>
      <c r="BD8" s="106"/>
    </row>
    <row r="9" spans="1:96" x14ac:dyDescent="0.25">
      <c r="A9" s="106" t="s">
        <v>95</v>
      </c>
      <c r="B9" s="105" t="s">
        <v>96</v>
      </c>
      <c r="C9" s="106" t="s">
        <v>97</v>
      </c>
      <c r="D9" s="132">
        <v>64544479</v>
      </c>
      <c r="E9" s="105" t="s">
        <v>182</v>
      </c>
      <c r="F9" s="107" t="s">
        <v>183</v>
      </c>
      <c r="G9" s="106" t="s">
        <v>184</v>
      </c>
      <c r="H9" s="107" t="s">
        <v>145</v>
      </c>
      <c r="I9" s="108" t="s">
        <v>147</v>
      </c>
      <c r="J9" s="108">
        <v>243</v>
      </c>
      <c r="K9" s="108">
        <v>365</v>
      </c>
      <c r="L9" s="109" t="s">
        <v>146</v>
      </c>
      <c r="M9" s="110" t="s">
        <v>185</v>
      </c>
      <c r="N9" s="109" t="s">
        <v>148</v>
      </c>
      <c r="O9" s="110"/>
      <c r="P9" s="110" t="s">
        <v>103</v>
      </c>
      <c r="Q9" s="107" t="s">
        <v>104</v>
      </c>
      <c r="R9" s="109" t="s">
        <v>186</v>
      </c>
      <c r="S9" s="112" t="s">
        <v>187</v>
      </c>
      <c r="T9" s="113" t="s">
        <v>188</v>
      </c>
      <c r="U9" s="133">
        <v>425</v>
      </c>
      <c r="V9" s="115">
        <v>21940</v>
      </c>
      <c r="W9" s="115">
        <f t="shared" ca="1" si="0"/>
        <v>42293.432304166665</v>
      </c>
      <c r="X9" s="116">
        <f t="shared" ca="1" si="1"/>
        <v>54.961643835616435</v>
      </c>
      <c r="Y9" s="117">
        <v>36193</v>
      </c>
      <c r="Z9" s="108">
        <f t="shared" ca="1" si="2"/>
        <v>16.476712328767125</v>
      </c>
      <c r="AA9" s="118"/>
      <c r="AB9" s="119" t="s">
        <v>152</v>
      </c>
      <c r="AC9" s="119" t="s">
        <v>153</v>
      </c>
      <c r="AD9" s="120" t="s">
        <v>110</v>
      </c>
      <c r="AE9" s="119" t="s">
        <v>111</v>
      </c>
      <c r="AF9" s="108">
        <v>141</v>
      </c>
      <c r="AG9" s="108" t="s">
        <v>112</v>
      </c>
      <c r="AH9" s="108" t="s">
        <v>160</v>
      </c>
      <c r="AI9" s="108" t="s">
        <v>114</v>
      </c>
      <c r="AJ9" s="108"/>
      <c r="AK9" s="115">
        <v>40974</v>
      </c>
      <c r="AL9" s="115"/>
      <c r="AM9" s="115" t="s">
        <v>125</v>
      </c>
      <c r="AN9" s="15" t="s">
        <v>189</v>
      </c>
      <c r="AO9" s="121">
        <f>VLOOKUP(I9,[3]DATOS!$B$6:$D$46,3)</f>
        <v>1887093</v>
      </c>
      <c r="AP9" s="122">
        <f t="shared" si="3"/>
        <v>1226610</v>
      </c>
      <c r="AQ9" s="122">
        <f t="shared" si="4"/>
        <v>3113703</v>
      </c>
      <c r="AR9" s="122">
        <f t="shared" si="5"/>
        <v>0</v>
      </c>
      <c r="AS9" s="122">
        <v>0</v>
      </c>
      <c r="AT9" s="122">
        <v>0</v>
      </c>
      <c r="AU9" s="122"/>
      <c r="AV9" s="122">
        <v>0</v>
      </c>
      <c r="AW9" s="122">
        <f t="shared" si="6"/>
        <v>29000</v>
      </c>
      <c r="AX9" s="122">
        <v>0</v>
      </c>
      <c r="AY9" s="124">
        <f>ROUND(AO9*15%,0)</f>
        <v>283064</v>
      </c>
      <c r="AZ9" s="122">
        <f t="shared" si="7"/>
        <v>0</v>
      </c>
      <c r="BA9" s="122">
        <f t="shared" si="8"/>
        <v>1887093</v>
      </c>
      <c r="BB9" s="122">
        <f t="shared" si="9"/>
        <v>1538674</v>
      </c>
      <c r="BC9" s="122">
        <f t="shared" si="10"/>
        <v>3425767</v>
      </c>
      <c r="BD9" s="107"/>
      <c r="CR9" s="128"/>
    </row>
    <row r="10" spans="1:96" ht="25.5" x14ac:dyDescent="0.25">
      <c r="A10" s="106" t="s">
        <v>190</v>
      </c>
      <c r="B10" s="105" t="s">
        <v>96</v>
      </c>
      <c r="C10" s="106" t="s">
        <v>97</v>
      </c>
      <c r="D10" s="132">
        <v>52842744</v>
      </c>
      <c r="E10" s="107" t="s">
        <v>191</v>
      </c>
      <c r="F10" s="105" t="s">
        <v>192</v>
      </c>
      <c r="G10" s="106" t="s">
        <v>36</v>
      </c>
      <c r="H10" s="107" t="s">
        <v>101</v>
      </c>
      <c r="I10" s="108" t="s">
        <v>193</v>
      </c>
      <c r="J10" s="108">
        <v>97</v>
      </c>
      <c r="K10" s="108"/>
      <c r="L10" s="107"/>
      <c r="M10" s="108"/>
      <c r="N10" s="109"/>
      <c r="O10" s="110"/>
      <c r="P10" s="110" t="s">
        <v>103</v>
      </c>
      <c r="Q10" s="107" t="s">
        <v>119</v>
      </c>
      <c r="R10" s="111" t="s">
        <v>120</v>
      </c>
      <c r="S10" s="112" t="s">
        <v>194</v>
      </c>
      <c r="T10" s="112"/>
      <c r="U10" s="133" t="s">
        <v>195</v>
      </c>
      <c r="V10" s="115">
        <v>29801</v>
      </c>
      <c r="W10" s="115">
        <f t="shared" ca="1" si="0"/>
        <v>42293.432304166665</v>
      </c>
      <c r="X10" s="116">
        <f t="shared" ca="1" si="1"/>
        <v>33.734246575342468</v>
      </c>
      <c r="Y10" s="117">
        <v>40976</v>
      </c>
      <c r="Z10" s="108">
        <f t="shared" ca="1" si="2"/>
        <v>3.5561643835616437</v>
      </c>
      <c r="AA10" s="118"/>
      <c r="AB10" s="119" t="s">
        <v>108</v>
      </c>
      <c r="AC10" s="119" t="s">
        <v>109</v>
      </c>
      <c r="AD10" s="120" t="s">
        <v>110</v>
      </c>
      <c r="AE10" s="119" t="s">
        <v>111</v>
      </c>
      <c r="AF10" s="108">
        <v>30</v>
      </c>
      <c r="AG10" s="108" t="s">
        <v>112</v>
      </c>
      <c r="AH10" s="108" t="s">
        <v>124</v>
      </c>
      <c r="AI10" s="108" t="s">
        <v>196</v>
      </c>
      <c r="AJ10" s="108"/>
      <c r="AK10" s="115">
        <v>40991</v>
      </c>
      <c r="AL10" s="115"/>
      <c r="AM10" s="130" t="s">
        <v>197</v>
      </c>
      <c r="AN10" s="17" t="s">
        <v>198</v>
      </c>
      <c r="AO10" s="121">
        <f>VLOOKUP(I10,[3]DATOS!$B$6:$D$46,3)</f>
        <v>2320554</v>
      </c>
      <c r="AP10" s="122">
        <f t="shared" si="3"/>
        <v>1508360</v>
      </c>
      <c r="AQ10" s="122">
        <f t="shared" si="4"/>
        <v>3828914</v>
      </c>
      <c r="AR10" s="122">
        <f t="shared" si="5"/>
        <v>0</v>
      </c>
      <c r="AS10" s="122">
        <v>0</v>
      </c>
      <c r="AT10" s="122">
        <v>0</v>
      </c>
      <c r="AU10" s="122"/>
      <c r="AV10" s="122">
        <v>0</v>
      </c>
      <c r="AW10" s="122">
        <f t="shared" si="6"/>
        <v>29000</v>
      </c>
      <c r="AX10" s="122">
        <v>0</v>
      </c>
      <c r="AY10" s="134">
        <v>0</v>
      </c>
      <c r="AZ10" s="122">
        <f t="shared" si="7"/>
        <v>0</v>
      </c>
      <c r="BA10" s="122">
        <f t="shared" si="8"/>
        <v>2320554</v>
      </c>
      <c r="BB10" s="122">
        <f t="shared" si="9"/>
        <v>1537360</v>
      </c>
      <c r="BC10" s="122">
        <f t="shared" si="10"/>
        <v>3857914</v>
      </c>
      <c r="BD10" s="106"/>
      <c r="BE10" s="125" t="str">
        <f>+CONCATENATE(Q10,R10)</f>
        <v>Oficina de Servicios al Consumidor y de Apoyo Empresarial</v>
      </c>
      <c r="BH10" s="126"/>
      <c r="BI10" s="127"/>
      <c r="CP10" s="128"/>
      <c r="CQ10" s="128"/>
    </row>
    <row r="11" spans="1:96" x14ac:dyDescent="0.25">
      <c r="A11" s="140" t="s">
        <v>95</v>
      </c>
      <c r="B11" s="105" t="s">
        <v>96</v>
      </c>
      <c r="C11" s="106" t="s">
        <v>97</v>
      </c>
      <c r="D11" s="141">
        <v>46383267</v>
      </c>
      <c r="E11" s="142" t="s">
        <v>199</v>
      </c>
      <c r="F11" s="142" t="s">
        <v>200</v>
      </c>
      <c r="G11" s="106" t="s">
        <v>201</v>
      </c>
      <c r="H11" s="107" t="s">
        <v>101</v>
      </c>
      <c r="I11" s="108" t="s">
        <v>102</v>
      </c>
      <c r="J11" s="108">
        <v>88</v>
      </c>
      <c r="K11" s="108"/>
      <c r="L11" s="109"/>
      <c r="M11" s="110"/>
      <c r="N11" s="109"/>
      <c r="O11" s="110"/>
      <c r="P11" s="110" t="s">
        <v>202</v>
      </c>
      <c r="Q11" s="107" t="s">
        <v>203</v>
      </c>
      <c r="R11" s="109" t="s">
        <v>204</v>
      </c>
      <c r="S11" s="112" t="s">
        <v>106</v>
      </c>
      <c r="T11" s="143"/>
      <c r="U11" s="144">
        <v>169175</v>
      </c>
      <c r="V11" s="145">
        <v>30302</v>
      </c>
      <c r="W11" s="146">
        <f t="shared" ca="1" si="0"/>
        <v>42293.432304166665</v>
      </c>
      <c r="X11" s="147">
        <f t="shared" ca="1" si="1"/>
        <v>32.38082191780822</v>
      </c>
      <c r="Y11" s="148">
        <v>40934</v>
      </c>
      <c r="Z11" s="147">
        <f t="shared" ca="1" si="2"/>
        <v>3.6712328767123288</v>
      </c>
      <c r="AA11" s="118"/>
      <c r="AB11" s="119" t="s">
        <v>108</v>
      </c>
      <c r="AC11" s="119" t="s">
        <v>109</v>
      </c>
      <c r="AD11" s="120" t="s">
        <v>110</v>
      </c>
      <c r="AE11" s="119" t="s">
        <v>111</v>
      </c>
      <c r="AF11" s="108">
        <v>4020</v>
      </c>
      <c r="AG11" s="108" t="s">
        <v>70</v>
      </c>
      <c r="AH11" s="108" t="s">
        <v>124</v>
      </c>
      <c r="AI11" s="149" t="s">
        <v>155</v>
      </c>
      <c r="AJ11" s="150"/>
      <c r="AK11" s="115">
        <v>41233</v>
      </c>
      <c r="AL11" s="115"/>
      <c r="AM11" s="115"/>
      <c r="AN11" s="18" t="s">
        <v>205</v>
      </c>
      <c r="AO11" s="121">
        <f>VLOOKUP(I11,[3]DATOS!$B$6:$D$46,3)</f>
        <v>2418255</v>
      </c>
      <c r="AP11" s="122">
        <f t="shared" si="3"/>
        <v>1571866</v>
      </c>
      <c r="AQ11" s="122">
        <f t="shared" si="4"/>
        <v>3990121</v>
      </c>
      <c r="AR11" s="122">
        <f t="shared" si="5"/>
        <v>0</v>
      </c>
      <c r="AS11" s="122">
        <v>0</v>
      </c>
      <c r="AT11" s="122">
        <v>0</v>
      </c>
      <c r="AU11" s="122"/>
      <c r="AV11" s="122">
        <v>0</v>
      </c>
      <c r="AW11" s="122">
        <f t="shared" si="6"/>
        <v>29000</v>
      </c>
      <c r="AX11" s="122">
        <v>0</v>
      </c>
      <c r="AY11" s="124">
        <f>ROUND(AO11*15%,0)</f>
        <v>362738</v>
      </c>
      <c r="AZ11" s="122">
        <f t="shared" si="7"/>
        <v>0</v>
      </c>
      <c r="BA11" s="122">
        <f t="shared" si="8"/>
        <v>2418255</v>
      </c>
      <c r="BB11" s="122">
        <f t="shared" si="9"/>
        <v>1963604</v>
      </c>
      <c r="BC11" s="122">
        <f t="shared" si="10"/>
        <v>4381859</v>
      </c>
      <c r="BD11" s="106"/>
    </row>
    <row r="12" spans="1:96" ht="38.25" x14ac:dyDescent="0.25">
      <c r="A12" s="106" t="s">
        <v>140</v>
      </c>
      <c r="B12" s="105" t="s">
        <v>206</v>
      </c>
      <c r="C12" s="106" t="s">
        <v>142</v>
      </c>
      <c r="D12" s="132">
        <v>80239897</v>
      </c>
      <c r="E12" s="105" t="s">
        <v>207</v>
      </c>
      <c r="F12" s="107" t="s">
        <v>208</v>
      </c>
      <c r="G12" s="106" t="s">
        <v>36</v>
      </c>
      <c r="H12" s="107" t="s">
        <v>130</v>
      </c>
      <c r="I12" s="108" t="s">
        <v>209</v>
      </c>
      <c r="J12" s="108"/>
      <c r="K12" s="108"/>
      <c r="L12" s="109"/>
      <c r="M12" s="110"/>
      <c r="N12" s="109"/>
      <c r="O12" s="110"/>
      <c r="P12" s="110" t="s">
        <v>103</v>
      </c>
      <c r="Q12" s="107" t="s">
        <v>176</v>
      </c>
      <c r="R12" s="111" t="s">
        <v>120</v>
      </c>
      <c r="S12" s="112" t="s">
        <v>210</v>
      </c>
      <c r="T12" s="113"/>
      <c r="U12" s="133"/>
      <c r="V12" s="115">
        <v>29712</v>
      </c>
      <c r="W12" s="115">
        <f t="shared" ca="1" si="0"/>
        <v>42293.432304166665</v>
      </c>
      <c r="X12" s="116">
        <f t="shared" ca="1" si="1"/>
        <v>33.972602739726028</v>
      </c>
      <c r="Y12" s="117">
        <v>41845</v>
      </c>
      <c r="Z12" s="108">
        <f t="shared" ca="1" si="2"/>
        <v>1.2082191780821918</v>
      </c>
      <c r="AA12" s="118"/>
      <c r="AB12" s="119" t="s">
        <v>108</v>
      </c>
      <c r="AC12" s="119" t="s">
        <v>136</v>
      </c>
      <c r="AD12" s="120" t="s">
        <v>110</v>
      </c>
      <c r="AE12" s="119" t="s">
        <v>211</v>
      </c>
      <c r="AF12" s="108">
        <v>6100</v>
      </c>
      <c r="AG12" s="108" t="s">
        <v>70</v>
      </c>
      <c r="AH12" s="108" t="s">
        <v>212</v>
      </c>
      <c r="AI12" s="108" t="s">
        <v>213</v>
      </c>
      <c r="AJ12" s="108"/>
      <c r="AK12" s="115"/>
      <c r="AL12" s="139"/>
      <c r="AM12" s="115"/>
      <c r="AN12" s="19" t="s">
        <v>214</v>
      </c>
      <c r="AO12" s="121">
        <f>VLOOKUP(I12,[3]DATOS!$B$6:$D$46,3)</f>
        <v>1382979</v>
      </c>
      <c r="AP12" s="122">
        <f t="shared" si="3"/>
        <v>898936</v>
      </c>
      <c r="AQ12" s="122">
        <f t="shared" si="4"/>
        <v>2281915</v>
      </c>
      <c r="AR12" s="122">
        <f t="shared" si="5"/>
        <v>0</v>
      </c>
      <c r="AS12" s="122">
        <v>0</v>
      </c>
      <c r="AT12" s="122">
        <v>0</v>
      </c>
      <c r="AU12" s="122"/>
      <c r="AV12" s="122">
        <v>0</v>
      </c>
      <c r="AW12" s="122">
        <f t="shared" si="6"/>
        <v>29000</v>
      </c>
      <c r="AX12" s="122">
        <v>0</v>
      </c>
      <c r="AY12" s="124">
        <f>ROUND(AO12*15%,0)</f>
        <v>207447</v>
      </c>
      <c r="AZ12" s="122">
        <f t="shared" si="7"/>
        <v>0</v>
      </c>
      <c r="BA12" s="122">
        <f t="shared" si="8"/>
        <v>1382979</v>
      </c>
      <c r="BB12" s="122">
        <f t="shared" si="9"/>
        <v>1135383</v>
      </c>
      <c r="BC12" s="122">
        <f t="shared" si="10"/>
        <v>2518362</v>
      </c>
      <c r="BD12" s="85"/>
    </row>
    <row r="13" spans="1:96" x14ac:dyDescent="0.25">
      <c r="A13" s="106" t="s">
        <v>95</v>
      </c>
      <c r="B13" s="105" t="s">
        <v>96</v>
      </c>
      <c r="C13" s="106" t="s">
        <v>97</v>
      </c>
      <c r="D13" s="132">
        <v>51985950</v>
      </c>
      <c r="E13" s="105" t="s">
        <v>215</v>
      </c>
      <c r="F13" s="107" t="s">
        <v>216</v>
      </c>
      <c r="G13" s="106" t="s">
        <v>36</v>
      </c>
      <c r="H13" s="107" t="s">
        <v>101</v>
      </c>
      <c r="I13" s="108" t="s">
        <v>175</v>
      </c>
      <c r="J13" s="108">
        <v>152</v>
      </c>
      <c r="K13" s="108"/>
      <c r="L13" s="109"/>
      <c r="M13" s="110"/>
      <c r="N13" s="109"/>
      <c r="O13" s="110"/>
      <c r="P13" s="110" t="s">
        <v>103</v>
      </c>
      <c r="Q13" s="107" t="s">
        <v>217</v>
      </c>
      <c r="R13" s="111" t="s">
        <v>218</v>
      </c>
      <c r="S13" s="112" t="s">
        <v>219</v>
      </c>
      <c r="T13" s="113"/>
      <c r="U13" s="114" t="s">
        <v>220</v>
      </c>
      <c r="V13" s="115">
        <v>25673</v>
      </c>
      <c r="W13" s="115">
        <f t="shared" ca="1" si="0"/>
        <v>42293.432304166665</v>
      </c>
      <c r="X13" s="116">
        <f t="shared" ca="1" si="1"/>
        <v>44.87945205479452</v>
      </c>
      <c r="Y13" s="117">
        <v>40695</v>
      </c>
      <c r="Z13" s="108">
        <f t="shared" ca="1" si="2"/>
        <v>4.3150684931506849</v>
      </c>
      <c r="AA13" s="118"/>
      <c r="AB13" s="119" t="s">
        <v>108</v>
      </c>
      <c r="AC13" s="119" t="s">
        <v>109</v>
      </c>
      <c r="AD13" s="120" t="s">
        <v>110</v>
      </c>
      <c r="AE13" s="119" t="s">
        <v>111</v>
      </c>
      <c r="AF13" s="108">
        <v>2023</v>
      </c>
      <c r="AG13" s="108" t="s">
        <v>70</v>
      </c>
      <c r="AH13" s="108" t="s">
        <v>221</v>
      </c>
      <c r="AI13" s="149" t="s">
        <v>114</v>
      </c>
      <c r="AJ13" s="108"/>
      <c r="AK13" s="115">
        <v>40928</v>
      </c>
      <c r="AL13" s="115"/>
      <c r="AM13" s="115" t="s">
        <v>197</v>
      </c>
      <c r="AN13" s="15" t="s">
        <v>222</v>
      </c>
      <c r="AO13" s="121">
        <f>VLOOKUP(I13,[3]DATOS!$B$6:$D$46,3)</f>
        <v>2243986</v>
      </c>
      <c r="AP13" s="122">
        <f t="shared" si="3"/>
        <v>1458591</v>
      </c>
      <c r="AQ13" s="122">
        <f t="shared" si="4"/>
        <v>3702577</v>
      </c>
      <c r="AR13" s="122">
        <f t="shared" si="5"/>
        <v>0</v>
      </c>
      <c r="AS13" s="122">
        <v>0</v>
      </c>
      <c r="AT13" s="122">
        <v>0</v>
      </c>
      <c r="AU13" s="122"/>
      <c r="AV13" s="122">
        <v>0</v>
      </c>
      <c r="AW13" s="122">
        <f t="shared" si="6"/>
        <v>29000</v>
      </c>
      <c r="AX13" s="122">
        <v>0</v>
      </c>
      <c r="AY13" s="124">
        <f>ROUND(AO13*15%,0)</f>
        <v>336598</v>
      </c>
      <c r="AZ13" s="122">
        <f t="shared" si="7"/>
        <v>0</v>
      </c>
      <c r="BA13" s="122">
        <f t="shared" si="8"/>
        <v>2243986</v>
      </c>
      <c r="BB13" s="122">
        <f t="shared" si="9"/>
        <v>1824189</v>
      </c>
      <c r="BC13" s="122">
        <f t="shared" si="10"/>
        <v>4068175</v>
      </c>
      <c r="BD13" s="106"/>
      <c r="BE13" s="125" t="str">
        <f>+CONCATENATE(Q13,R13)</f>
        <v>Dirección de Nuevas Creaciones- Grupo de Trabajo de Ciencias Químicas</v>
      </c>
      <c r="BH13" s="126"/>
      <c r="BI13" s="127"/>
    </row>
    <row r="14" spans="1:96" ht="25.5" x14ac:dyDescent="0.25">
      <c r="A14" s="106" t="s">
        <v>95</v>
      </c>
      <c r="B14" s="105" t="s">
        <v>127</v>
      </c>
      <c r="C14" s="106" t="s">
        <v>97</v>
      </c>
      <c r="D14" s="132">
        <v>35354033</v>
      </c>
      <c r="E14" s="105" t="s">
        <v>223</v>
      </c>
      <c r="F14" s="107" t="s">
        <v>224</v>
      </c>
      <c r="G14" s="106" t="s">
        <v>225</v>
      </c>
      <c r="H14" s="107" t="s">
        <v>130</v>
      </c>
      <c r="I14" s="108" t="s">
        <v>209</v>
      </c>
      <c r="J14" s="108">
        <v>376</v>
      </c>
      <c r="K14" s="108"/>
      <c r="L14" s="109"/>
      <c r="M14" s="110"/>
      <c r="N14" s="109"/>
      <c r="O14" s="110"/>
      <c r="P14" s="110" t="s">
        <v>103</v>
      </c>
      <c r="Q14" s="107" t="s">
        <v>167</v>
      </c>
      <c r="R14" s="111" t="s">
        <v>226</v>
      </c>
      <c r="S14" s="112" t="s">
        <v>194</v>
      </c>
      <c r="T14" s="151" t="s">
        <v>120</v>
      </c>
      <c r="U14" s="114">
        <v>31693</v>
      </c>
      <c r="V14" s="115">
        <v>30181</v>
      </c>
      <c r="W14" s="115">
        <f t="shared" ca="1" si="0"/>
        <v>42293.432304166665</v>
      </c>
      <c r="X14" s="116">
        <f t="shared" ca="1" si="1"/>
        <v>32.706849315068496</v>
      </c>
      <c r="Y14" s="117">
        <v>41526</v>
      </c>
      <c r="Z14" s="108">
        <f t="shared" ca="1" si="2"/>
        <v>2.0739726027397261</v>
      </c>
      <c r="AA14" s="118"/>
      <c r="AB14" s="119" t="s">
        <v>108</v>
      </c>
      <c r="AC14" s="119" t="s">
        <v>136</v>
      </c>
      <c r="AD14" s="120" t="s">
        <v>110</v>
      </c>
      <c r="AE14" s="119" t="s">
        <v>137</v>
      </c>
      <c r="AF14" s="108">
        <v>107</v>
      </c>
      <c r="AG14" s="108" t="s">
        <v>112</v>
      </c>
      <c r="AH14" s="108" t="s">
        <v>160</v>
      </c>
      <c r="AI14" s="108" t="s">
        <v>155</v>
      </c>
      <c r="AJ14" s="108"/>
      <c r="AK14" s="115"/>
      <c r="AL14" s="115"/>
      <c r="AM14" s="115"/>
      <c r="AN14" s="20" t="s">
        <v>227</v>
      </c>
      <c r="AO14" s="121">
        <f>VLOOKUP(I14,[3]DATOS!$B$6:$D$46,3)</f>
        <v>1382979</v>
      </c>
      <c r="AP14" s="122">
        <f t="shared" si="3"/>
        <v>898936</v>
      </c>
      <c r="AQ14" s="122">
        <f t="shared" si="4"/>
        <v>2281915</v>
      </c>
      <c r="AR14" s="122">
        <f t="shared" si="5"/>
        <v>0</v>
      </c>
      <c r="AS14" s="122">
        <v>0</v>
      </c>
      <c r="AT14" s="122">
        <v>0</v>
      </c>
      <c r="AU14" s="122"/>
      <c r="AV14" s="122">
        <v>0</v>
      </c>
      <c r="AW14" s="122">
        <f t="shared" si="6"/>
        <v>29000</v>
      </c>
      <c r="AX14" s="122">
        <v>0</v>
      </c>
      <c r="AY14" s="134">
        <v>0</v>
      </c>
      <c r="AZ14" s="122">
        <f t="shared" si="7"/>
        <v>0</v>
      </c>
      <c r="BA14" s="122">
        <f t="shared" si="8"/>
        <v>1382979</v>
      </c>
      <c r="BB14" s="122">
        <f t="shared" si="9"/>
        <v>927936</v>
      </c>
      <c r="BC14" s="122">
        <f t="shared" si="10"/>
        <v>2310915</v>
      </c>
      <c r="BD14" s="106"/>
      <c r="BE14" s="125" t="str">
        <f>+CONCATENATE(Q14,R14)</f>
        <v>Secretaría General- Grupo de Trabajo de Notificaciones y Certificaciones</v>
      </c>
      <c r="BH14" s="152"/>
      <c r="BI14" s="127"/>
      <c r="BS14" s="103"/>
      <c r="BT14" s="103"/>
    </row>
    <row r="15" spans="1:96" ht="51" x14ac:dyDescent="0.25">
      <c r="A15" s="106" t="s">
        <v>95</v>
      </c>
      <c r="B15" s="105" t="s">
        <v>127</v>
      </c>
      <c r="C15" s="106" t="s">
        <v>97</v>
      </c>
      <c r="D15" s="132">
        <v>52264031</v>
      </c>
      <c r="E15" s="105" t="s">
        <v>228</v>
      </c>
      <c r="F15" s="107" t="s">
        <v>229</v>
      </c>
      <c r="G15" s="106" t="s">
        <v>36</v>
      </c>
      <c r="H15" s="107" t="s">
        <v>230</v>
      </c>
      <c r="I15" s="108" t="s">
        <v>209</v>
      </c>
      <c r="J15" s="108">
        <v>377</v>
      </c>
      <c r="K15" s="108">
        <v>465</v>
      </c>
      <c r="L15" s="109" t="s">
        <v>231</v>
      </c>
      <c r="M15" s="110" t="s">
        <v>232</v>
      </c>
      <c r="N15" s="109" t="s">
        <v>148</v>
      </c>
      <c r="O15" s="110"/>
      <c r="P15" s="110" t="s">
        <v>202</v>
      </c>
      <c r="Q15" s="107" t="s">
        <v>233</v>
      </c>
      <c r="R15" s="111"/>
      <c r="S15" s="112" t="s">
        <v>235</v>
      </c>
      <c r="T15" s="113"/>
      <c r="U15" s="133"/>
      <c r="V15" s="115">
        <v>27769</v>
      </c>
      <c r="W15" s="115">
        <f t="shared" ca="1" si="0"/>
        <v>42293.432304166665</v>
      </c>
      <c r="X15" s="116">
        <f t="shared" ca="1" si="1"/>
        <v>39.221917808219175</v>
      </c>
      <c r="Y15" s="117">
        <v>35464</v>
      </c>
      <c r="Z15" s="108">
        <f t="shared" ca="1" si="2"/>
        <v>18.446575342465753</v>
      </c>
      <c r="AA15" s="118"/>
      <c r="AB15" s="119" t="s">
        <v>152</v>
      </c>
      <c r="AC15" s="119" t="s">
        <v>236</v>
      </c>
      <c r="AD15" s="120" t="s">
        <v>110</v>
      </c>
      <c r="AE15" s="119" t="s">
        <v>137</v>
      </c>
      <c r="AF15" s="108">
        <v>1000</v>
      </c>
      <c r="AG15" s="108" t="s">
        <v>70</v>
      </c>
      <c r="AH15" s="108" t="s">
        <v>124</v>
      </c>
      <c r="AI15" s="108" t="s">
        <v>213</v>
      </c>
      <c r="AJ15" s="108"/>
      <c r="AK15" s="115">
        <v>40927</v>
      </c>
      <c r="AL15" s="115"/>
      <c r="AM15" s="115"/>
      <c r="AN15" s="15" t="s">
        <v>237</v>
      </c>
      <c r="AO15" s="121">
        <f>VLOOKUP(I15,[3]DATOS!$B$6:$D$46,3)</f>
        <v>1382979</v>
      </c>
      <c r="AP15" s="122">
        <f t="shared" si="3"/>
        <v>898936</v>
      </c>
      <c r="AQ15" s="122">
        <f t="shared" si="4"/>
        <v>2281915</v>
      </c>
      <c r="AR15" s="122">
        <f t="shared" si="5"/>
        <v>0</v>
      </c>
      <c r="AS15" s="122">
        <v>0</v>
      </c>
      <c r="AT15" s="122">
        <v>0</v>
      </c>
      <c r="AU15" s="122"/>
      <c r="AV15" s="122">
        <v>0</v>
      </c>
      <c r="AW15" s="122">
        <f t="shared" si="6"/>
        <v>29000</v>
      </c>
      <c r="AX15" s="122">
        <v>0</v>
      </c>
      <c r="AY15" s="124">
        <v>0</v>
      </c>
      <c r="AZ15" s="122">
        <f t="shared" si="7"/>
        <v>0</v>
      </c>
      <c r="BA15" s="122">
        <f t="shared" si="8"/>
        <v>1382979</v>
      </c>
      <c r="BB15" s="122">
        <f t="shared" si="9"/>
        <v>927936</v>
      </c>
      <c r="BC15" s="122">
        <f t="shared" si="10"/>
        <v>2310915</v>
      </c>
      <c r="BD15" s="106"/>
      <c r="BE15" s="125" t="str">
        <f>+CONCATENATE(Q15,R15)</f>
        <v>Despacho del Superintendente Delegado para la Protección de la Competencia</v>
      </c>
      <c r="BH15" s="126"/>
      <c r="BI15" s="127"/>
      <c r="BS15" s="103"/>
      <c r="BT15" s="103"/>
    </row>
    <row r="16" spans="1:96" ht="25.5" x14ac:dyDescent="0.25">
      <c r="A16" s="106" t="s">
        <v>95</v>
      </c>
      <c r="B16" s="105" t="s">
        <v>127</v>
      </c>
      <c r="C16" s="106" t="s">
        <v>97</v>
      </c>
      <c r="D16" s="132">
        <v>24828553</v>
      </c>
      <c r="E16" s="105" t="s">
        <v>238</v>
      </c>
      <c r="F16" s="107" t="s">
        <v>239</v>
      </c>
      <c r="G16" s="106" t="s">
        <v>240</v>
      </c>
      <c r="H16" s="107" t="s">
        <v>241</v>
      </c>
      <c r="I16" s="108" t="s">
        <v>209</v>
      </c>
      <c r="J16" s="108"/>
      <c r="K16" s="108"/>
      <c r="L16" s="107"/>
      <c r="M16" s="108"/>
      <c r="N16" s="90"/>
      <c r="O16" s="110"/>
      <c r="P16" s="110" t="s">
        <v>202</v>
      </c>
      <c r="Q16" s="107" t="s">
        <v>242</v>
      </c>
      <c r="R16" s="109"/>
      <c r="S16" s="112" t="s">
        <v>243</v>
      </c>
      <c r="T16" s="112"/>
      <c r="U16" s="133"/>
      <c r="V16" s="115">
        <v>29535</v>
      </c>
      <c r="W16" s="115">
        <f t="shared" ca="1" si="0"/>
        <v>42293.432304166665</v>
      </c>
      <c r="X16" s="116">
        <f t="shared" ca="1" si="1"/>
        <v>34.454794520547942</v>
      </c>
      <c r="Y16" s="117">
        <v>41148</v>
      </c>
      <c r="Z16" s="108">
        <f t="shared" ca="1" si="2"/>
        <v>3.0931506849315067</v>
      </c>
      <c r="AA16" s="118"/>
      <c r="AB16" s="119" t="s">
        <v>168</v>
      </c>
      <c r="AC16" s="119" t="s">
        <v>244</v>
      </c>
      <c r="AD16" s="120"/>
      <c r="AE16" s="119" t="s">
        <v>137</v>
      </c>
      <c r="AF16" s="108">
        <v>1</v>
      </c>
      <c r="AG16" s="108" t="s">
        <v>70</v>
      </c>
      <c r="AH16" s="108" t="s">
        <v>124</v>
      </c>
      <c r="AI16" s="108" t="s">
        <v>213</v>
      </c>
      <c r="AJ16" s="108"/>
      <c r="AK16" s="115">
        <v>42129</v>
      </c>
      <c r="AL16" s="115"/>
      <c r="AM16" s="115"/>
      <c r="AN16" s="16" t="s">
        <v>245</v>
      </c>
      <c r="AO16" s="121">
        <f>VLOOKUP(I16,[3]DATOS!$B$6:$D$46,3)</f>
        <v>1382979</v>
      </c>
      <c r="AP16" s="122">
        <f t="shared" si="3"/>
        <v>898936</v>
      </c>
      <c r="AQ16" s="122">
        <f t="shared" si="4"/>
        <v>2281915</v>
      </c>
      <c r="AR16" s="122">
        <f t="shared" si="5"/>
        <v>0</v>
      </c>
      <c r="AS16" s="122">
        <v>0</v>
      </c>
      <c r="AT16" s="122">
        <v>0</v>
      </c>
      <c r="AU16" s="122"/>
      <c r="AV16" s="122">
        <v>0</v>
      </c>
      <c r="AW16" s="122">
        <f t="shared" si="6"/>
        <v>29000</v>
      </c>
      <c r="AX16" s="122">
        <v>0</v>
      </c>
      <c r="AY16" s="124">
        <f>ROUND(AO16*15%,0)</f>
        <v>207447</v>
      </c>
      <c r="AZ16" s="122">
        <f t="shared" si="7"/>
        <v>0</v>
      </c>
      <c r="BA16" s="122">
        <f t="shared" si="8"/>
        <v>1382979</v>
      </c>
      <c r="BB16" s="122">
        <f t="shared" si="9"/>
        <v>1135383</v>
      </c>
      <c r="BC16" s="122">
        <f t="shared" si="10"/>
        <v>2518362</v>
      </c>
      <c r="BD16" s="106"/>
    </row>
    <row r="17" spans="1:96" ht="38.25" x14ac:dyDescent="0.25">
      <c r="A17" s="106" t="s">
        <v>95</v>
      </c>
      <c r="B17" s="105" t="s">
        <v>127</v>
      </c>
      <c r="C17" s="106" t="s">
        <v>97</v>
      </c>
      <c r="D17" s="132">
        <v>24829422</v>
      </c>
      <c r="E17" s="105" t="s">
        <v>246</v>
      </c>
      <c r="F17" s="107" t="s">
        <v>239</v>
      </c>
      <c r="G17" s="106" t="s">
        <v>240</v>
      </c>
      <c r="H17" s="107" t="s">
        <v>247</v>
      </c>
      <c r="I17" s="108" t="s">
        <v>248</v>
      </c>
      <c r="J17" s="108"/>
      <c r="K17" s="108"/>
      <c r="L17" s="109"/>
      <c r="M17" s="110"/>
      <c r="N17" s="109"/>
      <c r="O17" s="110"/>
      <c r="P17" s="110" t="s">
        <v>103</v>
      </c>
      <c r="Q17" s="107" t="s">
        <v>249</v>
      </c>
      <c r="R17" s="109" t="s">
        <v>250</v>
      </c>
      <c r="S17" s="112" t="s">
        <v>251</v>
      </c>
      <c r="T17" s="113"/>
      <c r="U17" s="133"/>
      <c r="V17" s="115">
        <v>30478</v>
      </c>
      <c r="W17" s="115">
        <f t="shared" ca="1" si="0"/>
        <v>42293.432304166665</v>
      </c>
      <c r="X17" s="116">
        <f t="shared" ca="1" si="1"/>
        <v>31.904109589041095</v>
      </c>
      <c r="Y17" s="117">
        <v>42011</v>
      </c>
      <c r="Z17" s="108">
        <f t="shared" ca="1" si="2"/>
        <v>0.76438356164383559</v>
      </c>
      <c r="AA17" s="118"/>
      <c r="AB17" s="119" t="s">
        <v>108</v>
      </c>
      <c r="AC17" s="119" t="s">
        <v>252</v>
      </c>
      <c r="AD17" s="120" t="s">
        <v>110</v>
      </c>
      <c r="AE17" s="119" t="s">
        <v>253</v>
      </c>
      <c r="AF17" s="108">
        <v>14</v>
      </c>
      <c r="AG17" s="108" t="s">
        <v>112</v>
      </c>
      <c r="AH17" s="108" t="s">
        <v>124</v>
      </c>
      <c r="AI17" s="108" t="s">
        <v>114</v>
      </c>
      <c r="AJ17" s="108"/>
      <c r="AK17" s="115"/>
      <c r="AL17" s="115"/>
      <c r="AM17" s="115"/>
      <c r="AN17" s="15" t="s">
        <v>254</v>
      </c>
      <c r="AO17" s="121">
        <f>VLOOKUP(I17,[3]DATOS!$B$6:$D$46,3)</f>
        <v>814284</v>
      </c>
      <c r="AP17" s="122">
        <f t="shared" si="3"/>
        <v>529285</v>
      </c>
      <c r="AQ17" s="122">
        <f t="shared" si="4"/>
        <v>1343569</v>
      </c>
      <c r="AR17" s="122">
        <f t="shared" si="5"/>
        <v>74000</v>
      </c>
      <c r="AS17" s="122">
        <v>0</v>
      </c>
      <c r="AT17" s="122">
        <v>0</v>
      </c>
      <c r="AU17" s="122"/>
      <c r="AV17" s="122">
        <v>0</v>
      </c>
      <c r="AW17" s="122">
        <f t="shared" si="6"/>
        <v>29000</v>
      </c>
      <c r="AX17" s="122">
        <v>0</v>
      </c>
      <c r="AY17" s="124">
        <f>ROUND(AO17*15%,0)</f>
        <v>122143</v>
      </c>
      <c r="AZ17" s="122">
        <f t="shared" si="7"/>
        <v>0</v>
      </c>
      <c r="BA17" s="122">
        <f t="shared" si="8"/>
        <v>888284</v>
      </c>
      <c r="BB17" s="122">
        <f t="shared" si="9"/>
        <v>680428</v>
      </c>
      <c r="BC17" s="122">
        <f t="shared" si="10"/>
        <v>1568712</v>
      </c>
      <c r="BD17" s="85"/>
      <c r="BE17" s="125" t="str">
        <f>+CONCATENATE(Q17,R17)</f>
        <v>Oficina Asesora Jurídica- Grupo de Trabajo de Gestión Judicial</v>
      </c>
      <c r="BH17" s="126"/>
      <c r="BI17" s="127"/>
      <c r="CP17" s="128"/>
      <c r="CQ17" s="128"/>
    </row>
    <row r="18" spans="1:96" x14ac:dyDescent="0.25">
      <c r="A18" s="106" t="s">
        <v>255</v>
      </c>
      <c r="B18" s="105" t="s">
        <v>141</v>
      </c>
      <c r="C18" s="106" t="s">
        <v>142</v>
      </c>
      <c r="D18" s="132">
        <v>1018409536</v>
      </c>
      <c r="E18" s="105" t="s">
        <v>256</v>
      </c>
      <c r="F18" s="107" t="s">
        <v>257</v>
      </c>
      <c r="G18" s="106" t="s">
        <v>36</v>
      </c>
      <c r="H18" s="107" t="s">
        <v>101</v>
      </c>
      <c r="I18" s="108" t="s">
        <v>159</v>
      </c>
      <c r="J18" s="108"/>
      <c r="K18" s="108"/>
      <c r="L18" s="107"/>
      <c r="M18" s="108"/>
      <c r="N18" s="109"/>
      <c r="O18" s="110"/>
      <c r="P18" s="110" t="s">
        <v>202</v>
      </c>
      <c r="Q18" s="107" t="s">
        <v>203</v>
      </c>
      <c r="R18" s="109" t="s">
        <v>258</v>
      </c>
      <c r="S18" s="112" t="s">
        <v>106</v>
      </c>
      <c r="T18" s="112" t="s">
        <v>259</v>
      </c>
      <c r="U18" s="133">
        <v>218942</v>
      </c>
      <c r="V18" s="115">
        <v>31874</v>
      </c>
      <c r="W18" s="115">
        <f t="shared" ca="1" si="0"/>
        <v>42293.432304166665</v>
      </c>
      <c r="X18" s="116">
        <f t="shared" ca="1" si="1"/>
        <v>28.134246575342466</v>
      </c>
      <c r="Y18" s="117">
        <v>41143</v>
      </c>
      <c r="Z18" s="108">
        <f t="shared" ca="1" si="2"/>
        <v>3.106849315068493</v>
      </c>
      <c r="AA18" s="118"/>
      <c r="AB18" s="119" t="s">
        <v>108</v>
      </c>
      <c r="AC18" s="119" t="s">
        <v>109</v>
      </c>
      <c r="AD18" s="120" t="s">
        <v>110</v>
      </c>
      <c r="AE18" s="119" t="s">
        <v>154</v>
      </c>
      <c r="AF18" s="108">
        <v>4010</v>
      </c>
      <c r="AG18" s="108" t="s">
        <v>70</v>
      </c>
      <c r="AH18" s="108" t="s">
        <v>260</v>
      </c>
      <c r="AI18" s="108" t="s">
        <v>114</v>
      </c>
      <c r="AJ18" s="108"/>
      <c r="AK18" s="115">
        <v>41703</v>
      </c>
      <c r="AL18" s="115"/>
      <c r="AM18" s="115"/>
      <c r="AN18" s="16" t="s">
        <v>261</v>
      </c>
      <c r="AO18" s="121">
        <f>VLOOKUP(I18,[3]DATOS!$B$6:$D$46,3)</f>
        <v>2049478</v>
      </c>
      <c r="AP18" s="122">
        <f t="shared" si="3"/>
        <v>1332161</v>
      </c>
      <c r="AQ18" s="122">
        <f t="shared" si="4"/>
        <v>3381639</v>
      </c>
      <c r="AR18" s="122">
        <f t="shared" si="5"/>
        <v>0</v>
      </c>
      <c r="AS18" s="122">
        <v>0</v>
      </c>
      <c r="AT18" s="122">
        <v>0</v>
      </c>
      <c r="AU18" s="122"/>
      <c r="AV18" s="122">
        <v>0</v>
      </c>
      <c r="AW18" s="122">
        <f t="shared" si="6"/>
        <v>29000</v>
      </c>
      <c r="AX18" s="122">
        <v>0</v>
      </c>
      <c r="AY18" s="134">
        <v>0</v>
      </c>
      <c r="AZ18" s="122">
        <f t="shared" si="7"/>
        <v>0</v>
      </c>
      <c r="BA18" s="122">
        <f t="shared" si="8"/>
        <v>2049478</v>
      </c>
      <c r="BB18" s="122">
        <f t="shared" si="9"/>
        <v>1361161</v>
      </c>
      <c r="BC18" s="122">
        <f t="shared" si="10"/>
        <v>3410639</v>
      </c>
      <c r="BD18" s="106"/>
      <c r="BE18" s="125" t="str">
        <f>+CONCATENATE(Q18,R18)</f>
        <v>Despacho del Superintendente Delegado para Asuntos Jurisdiccionales- Grupo de Trabajo de Competencia Desleal y Propiedad Industrial</v>
      </c>
      <c r="BH18" s="126"/>
      <c r="BI18" s="127"/>
    </row>
    <row r="19" spans="1:96" x14ac:dyDescent="0.25">
      <c r="A19" s="106" t="s">
        <v>140</v>
      </c>
      <c r="B19" s="105" t="s">
        <v>206</v>
      </c>
      <c r="C19" s="106" t="s">
        <v>142</v>
      </c>
      <c r="D19" s="132">
        <v>79377839</v>
      </c>
      <c r="E19" s="105" t="s">
        <v>262</v>
      </c>
      <c r="F19" s="107" t="s">
        <v>263</v>
      </c>
      <c r="G19" s="106" t="s">
        <v>36</v>
      </c>
      <c r="H19" s="107" t="s">
        <v>264</v>
      </c>
      <c r="I19" s="108" t="s">
        <v>265</v>
      </c>
      <c r="J19" s="108">
        <v>506</v>
      </c>
      <c r="K19" s="108">
        <v>437</v>
      </c>
      <c r="L19" s="109" t="s">
        <v>231</v>
      </c>
      <c r="M19" s="110" t="s">
        <v>266</v>
      </c>
      <c r="N19" s="109" t="s">
        <v>148</v>
      </c>
      <c r="O19" s="110"/>
      <c r="P19" s="110" t="s">
        <v>103</v>
      </c>
      <c r="Q19" s="107" t="s">
        <v>167</v>
      </c>
      <c r="R19" s="111" t="s">
        <v>120</v>
      </c>
      <c r="S19" s="112" t="s">
        <v>267</v>
      </c>
      <c r="T19" s="113"/>
      <c r="U19" s="133"/>
      <c r="V19" s="115">
        <v>23861</v>
      </c>
      <c r="W19" s="115">
        <f t="shared" ca="1" si="0"/>
        <v>42293.432304166665</v>
      </c>
      <c r="X19" s="116">
        <f t="shared" ca="1" si="1"/>
        <v>49.772602739726025</v>
      </c>
      <c r="Y19" s="117">
        <v>34555</v>
      </c>
      <c r="Z19" s="108">
        <f t="shared" ca="1" si="2"/>
        <v>20.895890410958906</v>
      </c>
      <c r="AA19" s="118"/>
      <c r="AB19" s="119" t="s">
        <v>152</v>
      </c>
      <c r="AC19" s="119" t="s">
        <v>268</v>
      </c>
      <c r="AD19" s="120" t="s">
        <v>110</v>
      </c>
      <c r="AE19" s="119" t="s">
        <v>269</v>
      </c>
      <c r="AF19" s="108">
        <v>100</v>
      </c>
      <c r="AG19" s="108" t="s">
        <v>112</v>
      </c>
      <c r="AH19" s="108" t="s">
        <v>124</v>
      </c>
      <c r="AI19" s="108" t="s">
        <v>114</v>
      </c>
      <c r="AJ19" s="108"/>
      <c r="AK19" s="115">
        <v>39142</v>
      </c>
      <c r="AL19" s="115"/>
      <c r="AM19" s="115"/>
      <c r="AN19" s="21" t="s">
        <v>270</v>
      </c>
      <c r="AO19" s="121">
        <f>VLOOKUP(I19,[3]DATOS!$B$6:$D$46,3)</f>
        <v>1027665</v>
      </c>
      <c r="AP19" s="122">
        <f t="shared" si="3"/>
        <v>667982</v>
      </c>
      <c r="AQ19" s="122">
        <f t="shared" si="4"/>
        <v>1695647</v>
      </c>
      <c r="AR19" s="122">
        <f t="shared" si="5"/>
        <v>74000</v>
      </c>
      <c r="AS19" s="122">
        <v>0</v>
      </c>
      <c r="AT19" s="122">
        <v>0</v>
      </c>
      <c r="AU19" s="122"/>
      <c r="AV19" s="122">
        <v>0</v>
      </c>
      <c r="AW19" s="122">
        <f t="shared" si="6"/>
        <v>29000</v>
      </c>
      <c r="AX19" s="122">
        <v>0</v>
      </c>
      <c r="AY19" s="124">
        <f>ROUND(AO19*15%,0)</f>
        <v>154150</v>
      </c>
      <c r="AZ19" s="122">
        <f t="shared" si="7"/>
        <v>0</v>
      </c>
      <c r="BA19" s="122">
        <f t="shared" si="8"/>
        <v>1101665</v>
      </c>
      <c r="BB19" s="122">
        <f t="shared" si="9"/>
        <v>851132</v>
      </c>
      <c r="BC19" s="122">
        <f t="shared" si="10"/>
        <v>1952797</v>
      </c>
      <c r="BD19" s="106"/>
      <c r="BE19" s="153" t="str">
        <f>+CONCATENATE(Q19,R19)</f>
        <v>Secretaría General</v>
      </c>
      <c r="BF19" s="104"/>
      <c r="BG19" s="154"/>
      <c r="BH19" s="155"/>
      <c r="BI19" s="156"/>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row>
    <row r="20" spans="1:96" ht="25.5" x14ac:dyDescent="0.25">
      <c r="A20" s="85" t="s">
        <v>95</v>
      </c>
      <c r="B20" s="86" t="s">
        <v>127</v>
      </c>
      <c r="C20" s="85" t="s">
        <v>97</v>
      </c>
      <c r="D20" s="87">
        <v>33992729</v>
      </c>
      <c r="E20" s="86" t="s">
        <v>271</v>
      </c>
      <c r="F20" s="88" t="s">
        <v>272</v>
      </c>
      <c r="G20" s="85" t="s">
        <v>273</v>
      </c>
      <c r="H20" s="88" t="s">
        <v>130</v>
      </c>
      <c r="I20" s="89" t="s">
        <v>209</v>
      </c>
      <c r="J20" s="89">
        <v>402</v>
      </c>
      <c r="K20" s="89"/>
      <c r="L20" s="90"/>
      <c r="M20" s="91"/>
      <c r="N20" s="90"/>
      <c r="O20" s="91"/>
      <c r="P20" s="91" t="s">
        <v>103</v>
      </c>
      <c r="Q20" s="107" t="s">
        <v>274</v>
      </c>
      <c r="R20" s="157"/>
      <c r="S20" s="92" t="s">
        <v>194</v>
      </c>
      <c r="T20" s="158" t="s">
        <v>120</v>
      </c>
      <c r="U20" s="159"/>
      <c r="V20" s="95">
        <v>28263</v>
      </c>
      <c r="W20" s="95">
        <f t="shared" ca="1" si="0"/>
        <v>42293.432304166665</v>
      </c>
      <c r="X20" s="96">
        <f t="shared" ca="1" si="1"/>
        <v>37.884931506849313</v>
      </c>
      <c r="Y20" s="97">
        <v>41306</v>
      </c>
      <c r="Z20" s="89">
        <f t="shared" ca="1" si="2"/>
        <v>2.6712328767123288</v>
      </c>
      <c r="AA20" s="98"/>
      <c r="AB20" s="99" t="s">
        <v>108</v>
      </c>
      <c r="AC20" s="99" t="s">
        <v>136</v>
      </c>
      <c r="AD20" s="99" t="s">
        <v>110</v>
      </c>
      <c r="AE20" s="99" t="s">
        <v>137</v>
      </c>
      <c r="AF20" s="108">
        <v>7010</v>
      </c>
      <c r="AG20" s="108" t="s">
        <v>70</v>
      </c>
      <c r="AH20" s="89" t="s">
        <v>113</v>
      </c>
      <c r="AI20" s="89" t="s">
        <v>114</v>
      </c>
      <c r="AJ20" s="89"/>
      <c r="AK20" s="95"/>
      <c r="AL20" s="95"/>
      <c r="AM20" s="95"/>
      <c r="AN20" s="22" t="s">
        <v>275</v>
      </c>
      <c r="AO20" s="100">
        <f>VLOOKUP(I20,[3]DATOS!$B$6:$D$46,3)</f>
        <v>1382979</v>
      </c>
      <c r="AP20" s="122">
        <f t="shared" si="3"/>
        <v>898936</v>
      </c>
      <c r="AQ20" s="101">
        <f t="shared" si="4"/>
        <v>2281915</v>
      </c>
      <c r="AR20" s="122">
        <f t="shared" si="5"/>
        <v>0</v>
      </c>
      <c r="AS20" s="101">
        <v>0</v>
      </c>
      <c r="AT20" s="101">
        <v>0</v>
      </c>
      <c r="AU20" s="101"/>
      <c r="AV20" s="101">
        <v>0</v>
      </c>
      <c r="AW20" s="101">
        <f t="shared" si="6"/>
        <v>29000</v>
      </c>
      <c r="AX20" s="101">
        <v>0</v>
      </c>
      <c r="AY20" s="100">
        <v>0</v>
      </c>
      <c r="AZ20" s="101">
        <f t="shared" si="7"/>
        <v>0</v>
      </c>
      <c r="BA20" s="122">
        <f t="shared" si="8"/>
        <v>1382979</v>
      </c>
      <c r="BB20" s="122">
        <f t="shared" si="9"/>
        <v>927936</v>
      </c>
      <c r="BC20" s="122">
        <f t="shared" si="10"/>
        <v>2310915</v>
      </c>
      <c r="BD20" s="85"/>
    </row>
    <row r="21" spans="1:96" ht="25.5" x14ac:dyDescent="0.25">
      <c r="A21" s="85" t="s">
        <v>95</v>
      </c>
      <c r="B21" s="86" t="s">
        <v>276</v>
      </c>
      <c r="C21" s="85" t="s">
        <v>97</v>
      </c>
      <c r="D21" s="87">
        <v>1013641362</v>
      </c>
      <c r="E21" s="86" t="s">
        <v>277</v>
      </c>
      <c r="F21" s="88" t="s">
        <v>278</v>
      </c>
      <c r="G21" s="106" t="s">
        <v>36</v>
      </c>
      <c r="H21" s="107" t="s">
        <v>279</v>
      </c>
      <c r="I21" s="89" t="s">
        <v>232</v>
      </c>
      <c r="J21" s="89"/>
      <c r="K21" s="89"/>
      <c r="L21" s="90"/>
      <c r="M21" s="91"/>
      <c r="N21" s="160" t="s">
        <v>280</v>
      </c>
      <c r="O21" s="91"/>
      <c r="P21" s="91" t="s">
        <v>103</v>
      </c>
      <c r="Q21" s="107" t="s">
        <v>274</v>
      </c>
      <c r="R21" s="157"/>
      <c r="S21" s="92" t="s">
        <v>281</v>
      </c>
      <c r="T21" s="158" t="s">
        <v>120</v>
      </c>
      <c r="U21" s="159"/>
      <c r="V21" s="95">
        <v>34142</v>
      </c>
      <c r="W21" s="95">
        <f t="shared" ca="1" si="0"/>
        <v>42293.432304166665</v>
      </c>
      <c r="X21" s="96">
        <f t="shared" ca="1" si="1"/>
        <v>22.010958904109589</v>
      </c>
      <c r="Y21" s="117">
        <v>42013</v>
      </c>
      <c r="Z21" s="89">
        <f t="shared" ca="1" si="2"/>
        <v>0.75890410958904109</v>
      </c>
      <c r="AA21" s="98"/>
      <c r="AB21" s="99" t="s">
        <v>108</v>
      </c>
      <c r="AC21" s="99" t="s">
        <v>252</v>
      </c>
      <c r="AD21" s="99" t="s">
        <v>282</v>
      </c>
      <c r="AE21" s="99" t="s">
        <v>253</v>
      </c>
      <c r="AF21" s="108">
        <v>7010</v>
      </c>
      <c r="AG21" s="108" t="s">
        <v>70</v>
      </c>
      <c r="AH21" s="108" t="s">
        <v>160</v>
      </c>
      <c r="AI21" s="108" t="s">
        <v>155</v>
      </c>
      <c r="AJ21" s="89"/>
      <c r="AK21" s="95"/>
      <c r="AL21" s="95"/>
      <c r="AM21" s="95"/>
      <c r="AN21" s="23" t="s">
        <v>283</v>
      </c>
      <c r="AO21" s="100">
        <f>VLOOKUP(I21,[3]DATOS!$B$6:$D$46,3)</f>
        <v>814284</v>
      </c>
      <c r="AP21" s="122">
        <f t="shared" si="3"/>
        <v>529285</v>
      </c>
      <c r="AQ21" s="101">
        <f t="shared" si="4"/>
        <v>1343569</v>
      </c>
      <c r="AR21" s="122">
        <f t="shared" si="5"/>
        <v>74000</v>
      </c>
      <c r="AS21" s="101">
        <v>0</v>
      </c>
      <c r="AT21" s="101">
        <v>0</v>
      </c>
      <c r="AU21" s="101"/>
      <c r="AV21" s="101">
        <v>0</v>
      </c>
      <c r="AW21" s="101">
        <f t="shared" si="6"/>
        <v>29000</v>
      </c>
      <c r="AX21" s="101">
        <v>0</v>
      </c>
      <c r="AY21" s="100">
        <v>0</v>
      </c>
      <c r="AZ21" s="101">
        <f t="shared" si="7"/>
        <v>0</v>
      </c>
      <c r="BA21" s="122">
        <f t="shared" si="8"/>
        <v>888284</v>
      </c>
      <c r="BB21" s="122">
        <f t="shared" si="9"/>
        <v>558285</v>
      </c>
      <c r="BC21" s="122">
        <f t="shared" si="10"/>
        <v>1446569</v>
      </c>
      <c r="BD21" s="85"/>
    </row>
    <row r="22" spans="1:96" ht="25.5" x14ac:dyDescent="0.25">
      <c r="A22" s="106" t="s">
        <v>95</v>
      </c>
      <c r="B22" s="105" t="s">
        <v>127</v>
      </c>
      <c r="C22" s="106" t="s">
        <v>97</v>
      </c>
      <c r="D22" s="132">
        <v>37827851</v>
      </c>
      <c r="E22" s="105" t="s">
        <v>284</v>
      </c>
      <c r="F22" s="107" t="s">
        <v>285</v>
      </c>
      <c r="G22" s="106" t="s">
        <v>286</v>
      </c>
      <c r="H22" s="107" t="s">
        <v>247</v>
      </c>
      <c r="I22" s="108" t="s">
        <v>287</v>
      </c>
      <c r="J22" s="108">
        <v>479</v>
      </c>
      <c r="K22" s="108"/>
      <c r="L22" s="109"/>
      <c r="M22" s="110"/>
      <c r="N22" s="160" t="s">
        <v>288</v>
      </c>
      <c r="O22" s="110"/>
      <c r="P22" s="110" t="s">
        <v>103</v>
      </c>
      <c r="Q22" s="107" t="s">
        <v>274</v>
      </c>
      <c r="R22" s="109"/>
      <c r="S22" s="112" t="s">
        <v>289</v>
      </c>
      <c r="T22" s="113"/>
      <c r="U22" s="133"/>
      <c r="V22" s="115">
        <v>20739</v>
      </c>
      <c r="W22" s="115">
        <f t="shared" ca="1" si="0"/>
        <v>42293.432304166665</v>
      </c>
      <c r="X22" s="116">
        <f t="shared" ca="1" si="1"/>
        <v>58.205479452054796</v>
      </c>
      <c r="Y22" s="117">
        <v>36600</v>
      </c>
      <c r="Z22" s="108">
        <f t="shared" ca="1" si="2"/>
        <v>15.372602739726027</v>
      </c>
      <c r="AA22" s="118"/>
      <c r="AB22" s="119" t="s">
        <v>108</v>
      </c>
      <c r="AC22" s="119" t="s">
        <v>252</v>
      </c>
      <c r="AD22" s="120" t="s">
        <v>282</v>
      </c>
      <c r="AE22" s="119" t="s">
        <v>253</v>
      </c>
      <c r="AF22" s="108">
        <v>7010</v>
      </c>
      <c r="AG22" s="108" t="s">
        <v>70</v>
      </c>
      <c r="AH22" s="108" t="s">
        <v>124</v>
      </c>
      <c r="AI22" s="108" t="s">
        <v>213</v>
      </c>
      <c r="AJ22" s="108"/>
      <c r="AK22" s="115">
        <v>41170</v>
      </c>
      <c r="AL22" s="115"/>
      <c r="AM22" s="115"/>
      <c r="AN22" s="16" t="s">
        <v>290</v>
      </c>
      <c r="AO22" s="121">
        <f>VLOOKUP(I22,[3]DATOS!$B$6:$D$46,3)</f>
        <v>1027665</v>
      </c>
      <c r="AP22" s="122">
        <f t="shared" si="3"/>
        <v>667982</v>
      </c>
      <c r="AQ22" s="122">
        <f t="shared" si="4"/>
        <v>1695647</v>
      </c>
      <c r="AR22" s="122">
        <f t="shared" si="5"/>
        <v>74000</v>
      </c>
      <c r="AS22" s="122">
        <v>0</v>
      </c>
      <c r="AT22" s="122">
        <v>0</v>
      </c>
      <c r="AU22" s="122"/>
      <c r="AV22" s="122">
        <v>0</v>
      </c>
      <c r="AW22" s="122">
        <f t="shared" si="6"/>
        <v>29000</v>
      </c>
      <c r="AX22" s="122">
        <v>0</v>
      </c>
      <c r="AY22" s="134">
        <v>0</v>
      </c>
      <c r="AZ22" s="122">
        <f t="shared" si="7"/>
        <v>0</v>
      </c>
      <c r="BA22" s="122">
        <f t="shared" si="8"/>
        <v>1101665</v>
      </c>
      <c r="BB22" s="122">
        <f t="shared" si="9"/>
        <v>696982</v>
      </c>
      <c r="BC22" s="122">
        <f t="shared" si="10"/>
        <v>1798647</v>
      </c>
      <c r="BD22" s="106"/>
    </row>
    <row r="23" spans="1:96" ht="25.5" x14ac:dyDescent="0.25">
      <c r="A23" s="106" t="s">
        <v>140</v>
      </c>
      <c r="B23" s="105" t="s">
        <v>141</v>
      </c>
      <c r="C23" s="106" t="s">
        <v>142</v>
      </c>
      <c r="D23" s="132">
        <v>1065573677</v>
      </c>
      <c r="E23" s="105" t="s">
        <v>291</v>
      </c>
      <c r="F23" s="107" t="s">
        <v>292</v>
      </c>
      <c r="G23" s="106" t="s">
        <v>293</v>
      </c>
      <c r="H23" s="107" t="s">
        <v>101</v>
      </c>
      <c r="I23" s="108" t="s">
        <v>185</v>
      </c>
      <c r="J23" s="108">
        <v>310</v>
      </c>
      <c r="K23" s="108"/>
      <c r="L23" s="109"/>
      <c r="M23" s="110"/>
      <c r="N23" s="109"/>
      <c r="O23" s="110"/>
      <c r="P23" s="110" t="s">
        <v>103</v>
      </c>
      <c r="Q23" s="107" t="s">
        <v>167</v>
      </c>
      <c r="R23" s="111" t="s">
        <v>226</v>
      </c>
      <c r="S23" s="112" t="s">
        <v>194</v>
      </c>
      <c r="T23" s="151" t="s">
        <v>120</v>
      </c>
      <c r="U23" s="133" t="s">
        <v>195</v>
      </c>
      <c r="V23" s="115">
        <v>31632</v>
      </c>
      <c r="W23" s="115">
        <f t="shared" ca="1" si="0"/>
        <v>42293.432304166665</v>
      </c>
      <c r="X23" s="116">
        <f t="shared" ca="1" si="1"/>
        <v>28.789041095890411</v>
      </c>
      <c r="Y23" s="117">
        <v>41318</v>
      </c>
      <c r="Z23" s="108">
        <f t="shared" ca="1" si="2"/>
        <v>2.6383561643835618</v>
      </c>
      <c r="AA23" s="118"/>
      <c r="AB23" s="119" t="s">
        <v>108</v>
      </c>
      <c r="AC23" s="119" t="s">
        <v>109</v>
      </c>
      <c r="AD23" s="120" t="s">
        <v>110</v>
      </c>
      <c r="AE23" s="119" t="s">
        <v>154</v>
      </c>
      <c r="AF23" s="108">
        <v>107</v>
      </c>
      <c r="AG23" s="108" t="s">
        <v>112</v>
      </c>
      <c r="AH23" s="108" t="s">
        <v>160</v>
      </c>
      <c r="AI23" s="108" t="s">
        <v>114</v>
      </c>
      <c r="AJ23" s="108"/>
      <c r="AK23" s="115"/>
      <c r="AL23" s="115"/>
      <c r="AM23" s="115"/>
      <c r="AN23" s="20" t="s">
        <v>294</v>
      </c>
      <c r="AO23" s="121">
        <f>VLOOKUP(I23,[3]DATOS!$B$6:$D$46,3)</f>
        <v>1466526</v>
      </c>
      <c r="AP23" s="122">
        <f t="shared" si="3"/>
        <v>953242</v>
      </c>
      <c r="AQ23" s="122">
        <f t="shared" si="4"/>
        <v>2419768</v>
      </c>
      <c r="AR23" s="122">
        <f t="shared" si="5"/>
        <v>0</v>
      </c>
      <c r="AS23" s="122">
        <v>0</v>
      </c>
      <c r="AT23" s="122">
        <v>0</v>
      </c>
      <c r="AU23" s="122"/>
      <c r="AV23" s="122">
        <v>0</v>
      </c>
      <c r="AW23" s="122">
        <f t="shared" si="6"/>
        <v>29000</v>
      </c>
      <c r="AX23" s="122">
        <v>0</v>
      </c>
      <c r="AY23" s="134">
        <v>0</v>
      </c>
      <c r="AZ23" s="122">
        <f t="shared" si="7"/>
        <v>0</v>
      </c>
      <c r="BA23" s="122">
        <f t="shared" si="8"/>
        <v>1466526</v>
      </c>
      <c r="BB23" s="122">
        <f t="shared" si="9"/>
        <v>982242</v>
      </c>
      <c r="BC23" s="122">
        <f t="shared" si="10"/>
        <v>2448768</v>
      </c>
      <c r="BD23" s="106"/>
    </row>
    <row r="24" spans="1:96" ht="38.25" x14ac:dyDescent="0.2">
      <c r="A24" s="106" t="s">
        <v>140</v>
      </c>
      <c r="B24" s="105" t="s">
        <v>141</v>
      </c>
      <c r="C24" s="106" t="s">
        <v>142</v>
      </c>
      <c r="D24" s="132">
        <v>80171092</v>
      </c>
      <c r="E24" s="105" t="s">
        <v>295</v>
      </c>
      <c r="F24" s="107" t="s">
        <v>296</v>
      </c>
      <c r="G24" s="106" t="s">
        <v>36</v>
      </c>
      <c r="H24" s="107" t="s">
        <v>101</v>
      </c>
      <c r="I24" s="108" t="s">
        <v>185</v>
      </c>
      <c r="J24" s="108"/>
      <c r="K24" s="108"/>
      <c r="L24" s="111" t="s">
        <v>120</v>
      </c>
      <c r="M24" s="136" t="s">
        <v>120</v>
      </c>
      <c r="N24" s="160" t="s">
        <v>297</v>
      </c>
      <c r="O24" s="136"/>
      <c r="P24" s="110" t="s">
        <v>103</v>
      </c>
      <c r="Q24" s="107" t="s">
        <v>176</v>
      </c>
      <c r="R24" s="111" t="s">
        <v>120</v>
      </c>
      <c r="S24" s="112" t="s">
        <v>298</v>
      </c>
      <c r="T24" s="113"/>
      <c r="U24" s="137"/>
      <c r="V24" s="115">
        <v>30039</v>
      </c>
      <c r="W24" s="115">
        <f t="shared" ca="1" si="0"/>
        <v>42293.432304166665</v>
      </c>
      <c r="X24" s="116">
        <f t="shared" ca="1" si="1"/>
        <v>33.087671232876716</v>
      </c>
      <c r="Y24" s="117">
        <v>42131</v>
      </c>
      <c r="Z24" s="108">
        <f t="shared" ca="1" si="2"/>
        <v>0.43561643835616437</v>
      </c>
      <c r="AA24" s="118"/>
      <c r="AB24" s="119" t="s">
        <v>108</v>
      </c>
      <c r="AC24" s="119" t="s">
        <v>109</v>
      </c>
      <c r="AD24" s="120" t="s">
        <v>282</v>
      </c>
      <c r="AE24" s="119" t="s">
        <v>154</v>
      </c>
      <c r="AF24" s="108">
        <v>6100</v>
      </c>
      <c r="AG24" s="108" t="s">
        <v>70</v>
      </c>
      <c r="AH24" s="108" t="s">
        <v>160</v>
      </c>
      <c r="AI24" s="108" t="s">
        <v>213</v>
      </c>
      <c r="AJ24" s="138"/>
      <c r="AK24" s="139"/>
      <c r="AL24" s="139"/>
      <c r="AM24" s="115"/>
      <c r="AN24" s="17" t="s">
        <v>299</v>
      </c>
      <c r="AO24" s="121">
        <f>VLOOKUP(I24,[3]DATOS!$B$6:$D$46,3)</f>
        <v>1466526</v>
      </c>
      <c r="AP24" s="122">
        <f t="shared" si="3"/>
        <v>953242</v>
      </c>
      <c r="AQ24" s="122">
        <f t="shared" si="4"/>
        <v>2419768</v>
      </c>
      <c r="AR24" s="122">
        <f t="shared" si="5"/>
        <v>0</v>
      </c>
      <c r="AS24" s="122">
        <v>0</v>
      </c>
      <c r="AT24" s="122">
        <v>0</v>
      </c>
      <c r="AU24" s="122"/>
      <c r="AV24" s="122">
        <v>0</v>
      </c>
      <c r="AW24" s="122">
        <f t="shared" si="6"/>
        <v>29000</v>
      </c>
      <c r="AX24" s="122">
        <v>0</v>
      </c>
      <c r="AY24" s="134">
        <v>0</v>
      </c>
      <c r="AZ24" s="122">
        <f t="shared" si="7"/>
        <v>0</v>
      </c>
      <c r="BA24" s="122">
        <f t="shared" si="8"/>
        <v>1466526</v>
      </c>
      <c r="BB24" s="122">
        <f t="shared" si="9"/>
        <v>982242</v>
      </c>
      <c r="BC24" s="122">
        <f t="shared" si="10"/>
        <v>2448768</v>
      </c>
      <c r="BD24" s="106"/>
    </row>
    <row r="25" spans="1:96" ht="38.25" x14ac:dyDescent="0.25">
      <c r="A25" s="106" t="s">
        <v>140</v>
      </c>
      <c r="B25" s="105" t="s">
        <v>206</v>
      </c>
      <c r="C25" s="106" t="s">
        <v>142</v>
      </c>
      <c r="D25" s="132">
        <v>79106103</v>
      </c>
      <c r="E25" s="105" t="s">
        <v>300</v>
      </c>
      <c r="F25" s="107" t="s">
        <v>301</v>
      </c>
      <c r="G25" s="106" t="s">
        <v>36</v>
      </c>
      <c r="H25" s="107" t="s">
        <v>230</v>
      </c>
      <c r="I25" s="108" t="s">
        <v>209</v>
      </c>
      <c r="J25" s="108">
        <v>503</v>
      </c>
      <c r="K25" s="108">
        <v>442</v>
      </c>
      <c r="L25" s="107" t="s">
        <v>231</v>
      </c>
      <c r="M25" s="108" t="s">
        <v>266</v>
      </c>
      <c r="N25" s="109"/>
      <c r="O25" s="110"/>
      <c r="P25" s="110" t="s">
        <v>103</v>
      </c>
      <c r="Q25" s="107" t="s">
        <v>104</v>
      </c>
      <c r="R25" s="109" t="s">
        <v>186</v>
      </c>
      <c r="S25" s="112" t="s">
        <v>302</v>
      </c>
      <c r="T25" s="113"/>
      <c r="U25" s="133"/>
      <c r="V25" s="115">
        <v>21794</v>
      </c>
      <c r="W25" s="115">
        <f t="shared" ca="1" si="0"/>
        <v>42293.432304166665</v>
      </c>
      <c r="X25" s="116">
        <f t="shared" ca="1" si="1"/>
        <v>55.356164383561641</v>
      </c>
      <c r="Y25" s="117">
        <v>34142</v>
      </c>
      <c r="Z25" s="108">
        <f t="shared" ca="1" si="2"/>
        <v>22.010958904109589</v>
      </c>
      <c r="AA25" s="118"/>
      <c r="AB25" s="119" t="s">
        <v>152</v>
      </c>
      <c r="AC25" s="119" t="s">
        <v>236</v>
      </c>
      <c r="AD25" s="120" t="s">
        <v>110</v>
      </c>
      <c r="AE25" s="119" t="s">
        <v>211</v>
      </c>
      <c r="AF25" s="108">
        <v>141</v>
      </c>
      <c r="AG25" s="108" t="s">
        <v>112</v>
      </c>
      <c r="AH25" s="108" t="s">
        <v>124</v>
      </c>
      <c r="AI25" s="108" t="s">
        <v>114</v>
      </c>
      <c r="AJ25" s="108"/>
      <c r="AK25" s="115">
        <v>40974</v>
      </c>
      <c r="AL25" s="115"/>
      <c r="AM25" s="115" t="s">
        <v>125</v>
      </c>
      <c r="AN25" s="14" t="s">
        <v>303</v>
      </c>
      <c r="AO25" s="121">
        <f>VLOOKUP(I25,[3]DATOS!$B$6:$D$46,3)</f>
        <v>1382979</v>
      </c>
      <c r="AP25" s="122">
        <f t="shared" si="3"/>
        <v>898936</v>
      </c>
      <c r="AQ25" s="122">
        <f t="shared" si="4"/>
        <v>2281915</v>
      </c>
      <c r="AR25" s="122">
        <f t="shared" si="5"/>
        <v>0</v>
      </c>
      <c r="AS25" s="122">
        <v>0</v>
      </c>
      <c r="AT25" s="122">
        <v>0</v>
      </c>
      <c r="AU25" s="122"/>
      <c r="AV25" s="122">
        <v>0</v>
      </c>
      <c r="AW25" s="122">
        <f t="shared" si="6"/>
        <v>29000</v>
      </c>
      <c r="AX25" s="122">
        <v>0</v>
      </c>
      <c r="AY25" s="124">
        <f>ROUND(AO25*15%,0)</f>
        <v>207447</v>
      </c>
      <c r="AZ25" s="122">
        <f t="shared" si="7"/>
        <v>0</v>
      </c>
      <c r="BA25" s="122">
        <f t="shared" si="8"/>
        <v>1382979</v>
      </c>
      <c r="BB25" s="122">
        <f t="shared" si="9"/>
        <v>1135383</v>
      </c>
      <c r="BC25" s="122">
        <f t="shared" si="10"/>
        <v>2518362</v>
      </c>
      <c r="BD25" s="106"/>
      <c r="BE25" s="125" t="str">
        <f t="shared" ref="BE25:BE31" si="11">+CONCATENATE(Q25,R25)</f>
        <v>Dirección Administrativa- Grupo de Trabajo de Gestión Documental y Recursos Físicos</v>
      </c>
      <c r="BH25" s="126"/>
      <c r="BI25" s="127"/>
    </row>
    <row r="26" spans="1:96" x14ac:dyDescent="0.25">
      <c r="A26" s="106" t="s">
        <v>95</v>
      </c>
      <c r="B26" s="105" t="s">
        <v>96</v>
      </c>
      <c r="C26" s="106" t="s">
        <v>97</v>
      </c>
      <c r="D26" s="132">
        <v>52071397</v>
      </c>
      <c r="E26" s="105" t="s">
        <v>304</v>
      </c>
      <c r="F26" s="107" t="s">
        <v>305</v>
      </c>
      <c r="G26" s="106" t="s">
        <v>36</v>
      </c>
      <c r="H26" s="107" t="s">
        <v>101</v>
      </c>
      <c r="I26" s="108" t="s">
        <v>102</v>
      </c>
      <c r="J26" s="108">
        <v>574</v>
      </c>
      <c r="K26" s="108"/>
      <c r="L26" s="109"/>
      <c r="M26" s="110"/>
      <c r="N26" s="109"/>
      <c r="O26" s="110"/>
      <c r="P26" s="110" t="s">
        <v>202</v>
      </c>
      <c r="Q26" s="107" t="s">
        <v>306</v>
      </c>
      <c r="R26" s="111" t="s">
        <v>307</v>
      </c>
      <c r="S26" s="112" t="s">
        <v>106</v>
      </c>
      <c r="T26" s="113" t="s">
        <v>259</v>
      </c>
      <c r="U26" s="133">
        <v>78604</v>
      </c>
      <c r="V26" s="115">
        <v>26284</v>
      </c>
      <c r="W26" s="115">
        <f t="shared" ca="1" si="0"/>
        <v>42293.432304166665</v>
      </c>
      <c r="X26" s="116">
        <f t="shared" ca="1" si="1"/>
        <v>43.230136986301368</v>
      </c>
      <c r="Y26" s="117">
        <v>37405</v>
      </c>
      <c r="Z26" s="108">
        <f t="shared" ca="1" si="2"/>
        <v>13.197260273972603</v>
      </c>
      <c r="AA26" s="118"/>
      <c r="AB26" s="119" t="s">
        <v>108</v>
      </c>
      <c r="AC26" s="119" t="s">
        <v>109</v>
      </c>
      <c r="AD26" s="120" t="s">
        <v>110</v>
      </c>
      <c r="AE26" s="119" t="s">
        <v>111</v>
      </c>
      <c r="AF26" s="108">
        <v>2003</v>
      </c>
      <c r="AG26" s="108" t="s">
        <v>70</v>
      </c>
      <c r="AH26" s="108" t="s">
        <v>160</v>
      </c>
      <c r="AI26" s="108" t="s">
        <v>196</v>
      </c>
      <c r="AJ26" s="108"/>
      <c r="AK26" s="115">
        <v>41306</v>
      </c>
      <c r="AL26" s="115"/>
      <c r="AM26" s="115"/>
      <c r="AN26" s="17" t="s">
        <v>308</v>
      </c>
      <c r="AO26" s="121">
        <f>VLOOKUP(I26,[3]DATOS!$B$6:$D$46,3)</f>
        <v>2418255</v>
      </c>
      <c r="AP26" s="122">
        <f t="shared" si="3"/>
        <v>1571866</v>
      </c>
      <c r="AQ26" s="122">
        <f t="shared" si="4"/>
        <v>3990121</v>
      </c>
      <c r="AR26" s="122">
        <f t="shared" si="5"/>
        <v>0</v>
      </c>
      <c r="AS26" s="122">
        <v>0</v>
      </c>
      <c r="AT26" s="122">
        <v>0</v>
      </c>
      <c r="AU26" s="122"/>
      <c r="AV26" s="122">
        <v>0</v>
      </c>
      <c r="AW26" s="122">
        <f t="shared" si="6"/>
        <v>29000</v>
      </c>
      <c r="AX26" s="122">
        <v>0</v>
      </c>
      <c r="AY26" s="124">
        <v>0</v>
      </c>
      <c r="AZ26" s="122">
        <f t="shared" si="7"/>
        <v>0</v>
      </c>
      <c r="BA26" s="122">
        <f t="shared" si="8"/>
        <v>2418255</v>
      </c>
      <c r="BB26" s="122">
        <f t="shared" si="9"/>
        <v>1600866</v>
      </c>
      <c r="BC26" s="122">
        <f t="shared" si="10"/>
        <v>4019121</v>
      </c>
      <c r="BD26" s="106"/>
      <c r="BE26" s="125" t="str">
        <f t="shared" si="11"/>
        <v>Despacho del Superintendente Delegado para la Propiedad Industrial- Grupo de Trabajo de Vía Gubernativa</v>
      </c>
      <c r="BH26" s="126"/>
      <c r="BI26" s="127"/>
      <c r="CP26" s="128"/>
      <c r="CQ26" s="128"/>
    </row>
    <row r="27" spans="1:96" x14ac:dyDescent="0.25">
      <c r="A27" s="106" t="s">
        <v>255</v>
      </c>
      <c r="B27" s="105" t="s">
        <v>141</v>
      </c>
      <c r="C27" s="106" t="s">
        <v>142</v>
      </c>
      <c r="D27" s="132">
        <v>77031855</v>
      </c>
      <c r="E27" s="105" t="s">
        <v>309</v>
      </c>
      <c r="F27" s="107" t="s">
        <v>310</v>
      </c>
      <c r="G27" s="106" t="s">
        <v>293</v>
      </c>
      <c r="H27" s="107" t="s">
        <v>101</v>
      </c>
      <c r="I27" s="108" t="s">
        <v>185</v>
      </c>
      <c r="J27" s="108">
        <v>346</v>
      </c>
      <c r="K27" s="108"/>
      <c r="L27" s="107"/>
      <c r="M27" s="108"/>
      <c r="N27" s="109"/>
      <c r="O27" s="110"/>
      <c r="P27" s="110" t="s">
        <v>202</v>
      </c>
      <c r="Q27" s="107" t="s">
        <v>203</v>
      </c>
      <c r="R27" s="109" t="s">
        <v>204</v>
      </c>
      <c r="S27" s="112" t="s">
        <v>106</v>
      </c>
      <c r="T27" s="112"/>
      <c r="U27" s="133">
        <v>179037</v>
      </c>
      <c r="V27" s="115">
        <v>25646</v>
      </c>
      <c r="W27" s="115">
        <f t="shared" ca="1" si="0"/>
        <v>42293.432304166665</v>
      </c>
      <c r="X27" s="116">
        <f t="shared" ca="1" si="1"/>
        <v>44.950684931506849</v>
      </c>
      <c r="Y27" s="117">
        <v>40980</v>
      </c>
      <c r="Z27" s="108">
        <f t="shared" ca="1" si="2"/>
        <v>3.5452054794520547</v>
      </c>
      <c r="AA27" s="118"/>
      <c r="AB27" s="119" t="s">
        <v>108</v>
      </c>
      <c r="AC27" s="119" t="s">
        <v>109</v>
      </c>
      <c r="AD27" s="120" t="s">
        <v>110</v>
      </c>
      <c r="AE27" s="119" t="s">
        <v>154</v>
      </c>
      <c r="AF27" s="108">
        <v>4020</v>
      </c>
      <c r="AG27" s="108" t="s">
        <v>70</v>
      </c>
      <c r="AH27" s="108" t="s">
        <v>124</v>
      </c>
      <c r="AI27" s="108" t="s">
        <v>155</v>
      </c>
      <c r="AJ27" s="108"/>
      <c r="AK27" s="115"/>
      <c r="AL27" s="115"/>
      <c r="AM27" s="130" t="s">
        <v>197</v>
      </c>
      <c r="AN27" s="16" t="s">
        <v>311</v>
      </c>
      <c r="AO27" s="121">
        <f>VLOOKUP(I27,[3]DATOS!$B$6:$D$46,3)</f>
        <v>1466526</v>
      </c>
      <c r="AP27" s="122">
        <f t="shared" si="3"/>
        <v>953242</v>
      </c>
      <c r="AQ27" s="122">
        <f t="shared" si="4"/>
        <v>2419768</v>
      </c>
      <c r="AR27" s="122">
        <f t="shared" si="5"/>
        <v>0</v>
      </c>
      <c r="AS27" s="122">
        <v>0</v>
      </c>
      <c r="AT27" s="122">
        <v>0</v>
      </c>
      <c r="AU27" s="122"/>
      <c r="AV27" s="122">
        <v>0</v>
      </c>
      <c r="AW27" s="122">
        <f t="shared" si="6"/>
        <v>29000</v>
      </c>
      <c r="AX27" s="122">
        <v>0</v>
      </c>
      <c r="AY27" s="124">
        <f>ROUND(AO27*15%,0)</f>
        <v>219979</v>
      </c>
      <c r="AZ27" s="122">
        <f t="shared" si="7"/>
        <v>0</v>
      </c>
      <c r="BA27" s="122">
        <f t="shared" si="8"/>
        <v>1466526</v>
      </c>
      <c r="BB27" s="122">
        <f t="shared" si="9"/>
        <v>1202221</v>
      </c>
      <c r="BC27" s="122">
        <f t="shared" si="10"/>
        <v>2668747</v>
      </c>
      <c r="BD27" s="106"/>
      <c r="BE27" s="125" t="str">
        <f t="shared" si="11"/>
        <v>Despacho del Superintendente Delegado para Asuntos Jurisdiccionales- Grupo de Trabajo de Defensa del Consumidor</v>
      </c>
      <c r="BH27" s="126"/>
      <c r="BI27" s="127"/>
    </row>
    <row r="28" spans="1:96" x14ac:dyDescent="0.25">
      <c r="A28" s="106" t="s">
        <v>140</v>
      </c>
      <c r="B28" s="105" t="s">
        <v>206</v>
      </c>
      <c r="C28" s="106" t="s">
        <v>142</v>
      </c>
      <c r="D28" s="132">
        <v>79963337</v>
      </c>
      <c r="E28" s="105" t="s">
        <v>312</v>
      </c>
      <c r="F28" s="88" t="s">
        <v>313</v>
      </c>
      <c r="G28" s="106" t="s">
        <v>36</v>
      </c>
      <c r="H28" s="107" t="s">
        <v>130</v>
      </c>
      <c r="I28" s="108" t="s">
        <v>209</v>
      </c>
      <c r="J28" s="108">
        <v>373</v>
      </c>
      <c r="K28" s="108"/>
      <c r="L28" s="109"/>
      <c r="M28" s="110"/>
      <c r="N28" s="109"/>
      <c r="O28" s="110"/>
      <c r="P28" s="110" t="s">
        <v>202</v>
      </c>
      <c r="Q28" s="107" t="s">
        <v>233</v>
      </c>
      <c r="R28" s="111" t="s">
        <v>120</v>
      </c>
      <c r="S28" s="112" t="s">
        <v>314</v>
      </c>
      <c r="T28" s="113"/>
      <c r="U28" s="133"/>
      <c r="V28" s="115">
        <v>28419</v>
      </c>
      <c r="W28" s="115">
        <f t="shared" ca="1" si="0"/>
        <v>42293.432304166665</v>
      </c>
      <c r="X28" s="116">
        <f t="shared" ca="1" si="1"/>
        <v>37.465753424657535</v>
      </c>
      <c r="Y28" s="117">
        <v>36630</v>
      </c>
      <c r="Z28" s="108">
        <f t="shared" ca="1" si="2"/>
        <v>15.293150684931506</v>
      </c>
      <c r="AA28" s="118"/>
      <c r="AB28" s="119" t="s">
        <v>108</v>
      </c>
      <c r="AC28" s="119" t="s">
        <v>136</v>
      </c>
      <c r="AD28" s="120" t="s">
        <v>110</v>
      </c>
      <c r="AE28" s="119" t="s">
        <v>211</v>
      </c>
      <c r="AF28" s="108">
        <v>1000</v>
      </c>
      <c r="AG28" s="108" t="s">
        <v>70</v>
      </c>
      <c r="AH28" s="108" t="s">
        <v>124</v>
      </c>
      <c r="AI28" s="108" t="s">
        <v>155</v>
      </c>
      <c r="AJ28" s="108"/>
      <c r="AK28" s="115">
        <v>40928</v>
      </c>
      <c r="AL28" s="115"/>
      <c r="AM28" s="115" t="s">
        <v>197</v>
      </c>
      <c r="AN28" s="17" t="s">
        <v>315</v>
      </c>
      <c r="AO28" s="121">
        <f>VLOOKUP(I28,[3]DATOS!$B$6:$D$46,3)</f>
        <v>1382979</v>
      </c>
      <c r="AP28" s="122">
        <f t="shared" si="3"/>
        <v>898936</v>
      </c>
      <c r="AQ28" s="122">
        <f t="shared" si="4"/>
        <v>2281915</v>
      </c>
      <c r="AR28" s="122">
        <f t="shared" si="5"/>
        <v>0</v>
      </c>
      <c r="AS28" s="122">
        <v>0</v>
      </c>
      <c r="AT28" s="122">
        <v>0</v>
      </c>
      <c r="AU28" s="122"/>
      <c r="AV28" s="122">
        <v>0</v>
      </c>
      <c r="AW28" s="122">
        <f t="shared" si="6"/>
        <v>29000</v>
      </c>
      <c r="AX28" s="122">
        <v>0</v>
      </c>
      <c r="AY28" s="124">
        <f>ROUND(AO28*15%,0)</f>
        <v>207447</v>
      </c>
      <c r="AZ28" s="122">
        <f t="shared" si="7"/>
        <v>0</v>
      </c>
      <c r="BA28" s="122">
        <f t="shared" si="8"/>
        <v>1382979</v>
      </c>
      <c r="BB28" s="122">
        <f t="shared" si="9"/>
        <v>1135383</v>
      </c>
      <c r="BC28" s="122">
        <f t="shared" si="10"/>
        <v>2518362</v>
      </c>
      <c r="BD28" s="106"/>
      <c r="BE28" s="125" t="str">
        <f t="shared" si="11"/>
        <v>Despacho del Superintendente Delegado para la Protección de la Competencia</v>
      </c>
      <c r="BH28" s="135"/>
      <c r="BI28" s="127"/>
      <c r="BS28" s="103"/>
      <c r="BT28" s="103"/>
    </row>
    <row r="29" spans="1:96" x14ac:dyDescent="0.25">
      <c r="A29" s="106" t="s">
        <v>190</v>
      </c>
      <c r="B29" s="105" t="s">
        <v>127</v>
      </c>
      <c r="C29" s="106" t="s">
        <v>97</v>
      </c>
      <c r="D29" s="132">
        <v>41706699</v>
      </c>
      <c r="E29" s="105" t="s">
        <v>316</v>
      </c>
      <c r="F29" s="107" t="s">
        <v>317</v>
      </c>
      <c r="G29" s="106" t="s">
        <v>36</v>
      </c>
      <c r="H29" s="107" t="s">
        <v>318</v>
      </c>
      <c r="I29" s="108" t="s">
        <v>287</v>
      </c>
      <c r="J29" s="108">
        <v>478</v>
      </c>
      <c r="K29" s="108">
        <v>452</v>
      </c>
      <c r="L29" s="109" t="s">
        <v>231</v>
      </c>
      <c r="M29" s="110" t="s">
        <v>319</v>
      </c>
      <c r="N29" s="160" t="s">
        <v>320</v>
      </c>
      <c r="O29" s="110"/>
      <c r="P29" s="110" t="s">
        <v>103</v>
      </c>
      <c r="Q29" s="107" t="s">
        <v>321</v>
      </c>
      <c r="R29" s="109" t="s">
        <v>322</v>
      </c>
      <c r="S29" s="112" t="s">
        <v>323</v>
      </c>
      <c r="T29" s="113"/>
      <c r="U29" s="133"/>
      <c r="V29" s="115">
        <v>20469</v>
      </c>
      <c r="W29" s="115">
        <f t="shared" ca="1" si="0"/>
        <v>42293.432304166665</v>
      </c>
      <c r="X29" s="116">
        <f t="shared" ca="1" si="1"/>
        <v>58.934246575342463</v>
      </c>
      <c r="Y29" s="117">
        <v>33389</v>
      </c>
      <c r="Z29" s="108">
        <f t="shared" ca="1" si="2"/>
        <v>24.043835616438358</v>
      </c>
      <c r="AA29" s="118"/>
      <c r="AB29" s="119" t="s">
        <v>152</v>
      </c>
      <c r="AC29" s="119" t="s">
        <v>268</v>
      </c>
      <c r="AD29" s="120" t="s">
        <v>282</v>
      </c>
      <c r="AE29" s="119" t="s">
        <v>253</v>
      </c>
      <c r="AF29" s="108">
        <v>2015</v>
      </c>
      <c r="AG29" s="108" t="s">
        <v>70</v>
      </c>
      <c r="AH29" s="108" t="s">
        <v>124</v>
      </c>
      <c r="AI29" s="108" t="s">
        <v>114</v>
      </c>
      <c r="AJ29" s="108"/>
      <c r="AK29" s="115">
        <v>40961</v>
      </c>
      <c r="AL29" s="115"/>
      <c r="AM29" s="115"/>
      <c r="AN29" s="15" t="s">
        <v>324</v>
      </c>
      <c r="AO29" s="121">
        <f>VLOOKUP(I29,[3]DATOS!$B$6:$D$46,3)</f>
        <v>1027665</v>
      </c>
      <c r="AP29" s="122">
        <f t="shared" si="3"/>
        <v>667982</v>
      </c>
      <c r="AQ29" s="122">
        <f t="shared" si="4"/>
        <v>1695647</v>
      </c>
      <c r="AR29" s="122">
        <f t="shared" si="5"/>
        <v>74000</v>
      </c>
      <c r="AS29" s="122">
        <v>0</v>
      </c>
      <c r="AT29" s="122">
        <v>0</v>
      </c>
      <c r="AU29" s="122"/>
      <c r="AV29" s="122">
        <v>0</v>
      </c>
      <c r="AW29" s="122">
        <f t="shared" si="6"/>
        <v>29000</v>
      </c>
      <c r="AX29" s="122">
        <v>0</v>
      </c>
      <c r="AY29" s="124">
        <v>0</v>
      </c>
      <c r="AZ29" s="122">
        <f t="shared" si="7"/>
        <v>0</v>
      </c>
      <c r="BA29" s="122">
        <f t="shared" si="8"/>
        <v>1101665</v>
      </c>
      <c r="BB29" s="122">
        <f t="shared" si="9"/>
        <v>696982</v>
      </c>
      <c r="BC29" s="122">
        <f t="shared" si="10"/>
        <v>1798647</v>
      </c>
      <c r="BD29" s="106"/>
      <c r="BE29" s="125" t="str">
        <f t="shared" si="11"/>
        <v>Dirección de Signos Distintivos- Grupo de Trabajo de Forma</v>
      </c>
      <c r="BH29" s="126"/>
      <c r="BI29" s="127"/>
    </row>
    <row r="30" spans="1:96" x14ac:dyDescent="0.25">
      <c r="A30" s="106" t="s">
        <v>95</v>
      </c>
      <c r="B30" s="105" t="s">
        <v>96</v>
      </c>
      <c r="C30" s="106" t="s">
        <v>97</v>
      </c>
      <c r="D30" s="132">
        <v>52431736</v>
      </c>
      <c r="E30" s="105" t="s">
        <v>325</v>
      </c>
      <c r="F30" s="107" t="s">
        <v>326</v>
      </c>
      <c r="G30" s="106" t="s">
        <v>36</v>
      </c>
      <c r="H30" s="107" t="s">
        <v>101</v>
      </c>
      <c r="I30" s="108" t="s">
        <v>159</v>
      </c>
      <c r="J30" s="108">
        <v>201</v>
      </c>
      <c r="K30" s="108"/>
      <c r="L30" s="109"/>
      <c r="M30" s="110"/>
      <c r="N30" s="109"/>
      <c r="O30" s="110"/>
      <c r="P30" s="110" t="s">
        <v>103</v>
      </c>
      <c r="Q30" s="107" t="s">
        <v>249</v>
      </c>
      <c r="R30" s="109"/>
      <c r="S30" s="112" t="s">
        <v>106</v>
      </c>
      <c r="T30" s="113" t="s">
        <v>327</v>
      </c>
      <c r="U30" s="133">
        <v>130207</v>
      </c>
      <c r="V30" s="115">
        <v>27996</v>
      </c>
      <c r="W30" s="115">
        <f t="shared" ca="1" si="0"/>
        <v>42293.432304166665</v>
      </c>
      <c r="X30" s="116">
        <f t="shared" ca="1" si="1"/>
        <v>38.608219178082194</v>
      </c>
      <c r="Y30" s="117">
        <v>41253</v>
      </c>
      <c r="Z30" s="108">
        <f t="shared" ca="1" si="2"/>
        <v>2.8109589041095893</v>
      </c>
      <c r="AA30" s="118"/>
      <c r="AB30" s="119" t="s">
        <v>108</v>
      </c>
      <c r="AC30" s="119" t="s">
        <v>109</v>
      </c>
      <c r="AD30" s="120" t="s">
        <v>110</v>
      </c>
      <c r="AE30" s="119" t="s">
        <v>111</v>
      </c>
      <c r="AF30" s="108">
        <v>10</v>
      </c>
      <c r="AG30" s="108" t="s">
        <v>112</v>
      </c>
      <c r="AH30" s="108" t="s">
        <v>124</v>
      </c>
      <c r="AI30" s="108" t="s">
        <v>155</v>
      </c>
      <c r="AJ30" s="108"/>
      <c r="AK30" s="115"/>
      <c r="AL30" s="115"/>
      <c r="AM30" s="115"/>
      <c r="AN30" s="16" t="s">
        <v>328</v>
      </c>
      <c r="AO30" s="121">
        <f>VLOOKUP(I30,[3]DATOS!$B$6:$D$46,3)</f>
        <v>2049478</v>
      </c>
      <c r="AP30" s="122">
        <f t="shared" si="3"/>
        <v>1332161</v>
      </c>
      <c r="AQ30" s="122">
        <f t="shared" si="4"/>
        <v>3381639</v>
      </c>
      <c r="AR30" s="122">
        <f t="shared" si="5"/>
        <v>0</v>
      </c>
      <c r="AS30" s="122">
        <v>0</v>
      </c>
      <c r="AT30" s="122">
        <v>0</v>
      </c>
      <c r="AU30" s="122"/>
      <c r="AV30" s="122">
        <v>0</v>
      </c>
      <c r="AW30" s="122">
        <f t="shared" si="6"/>
        <v>29000</v>
      </c>
      <c r="AX30" s="122">
        <v>0</v>
      </c>
      <c r="AY30" s="124">
        <f>ROUND(AO30*15%,0)</f>
        <v>307422</v>
      </c>
      <c r="AZ30" s="122">
        <f t="shared" si="7"/>
        <v>0</v>
      </c>
      <c r="BA30" s="122">
        <f t="shared" si="8"/>
        <v>2049478</v>
      </c>
      <c r="BB30" s="122">
        <f t="shared" si="9"/>
        <v>1668583</v>
      </c>
      <c r="BC30" s="122">
        <f t="shared" si="10"/>
        <v>3718061</v>
      </c>
      <c r="BD30" s="106"/>
      <c r="BE30" s="125" t="str">
        <f t="shared" si="11"/>
        <v>Oficina Asesora Jurídica</v>
      </c>
      <c r="BH30" s="126"/>
      <c r="BI30" s="127"/>
    </row>
    <row r="31" spans="1:96" x14ac:dyDescent="0.25">
      <c r="A31" s="106" t="s">
        <v>140</v>
      </c>
      <c r="B31" s="105" t="s">
        <v>172</v>
      </c>
      <c r="C31" s="106" t="s">
        <v>142</v>
      </c>
      <c r="D31" s="132">
        <v>79811967</v>
      </c>
      <c r="E31" s="105" t="s">
        <v>329</v>
      </c>
      <c r="F31" s="107" t="s">
        <v>330</v>
      </c>
      <c r="G31" s="106" t="s">
        <v>36</v>
      </c>
      <c r="H31" s="107" t="s">
        <v>331</v>
      </c>
      <c r="I31" s="108" t="s">
        <v>332</v>
      </c>
      <c r="J31" s="108">
        <v>19</v>
      </c>
      <c r="K31" s="108"/>
      <c r="L31" s="109"/>
      <c r="M31" s="110"/>
      <c r="N31" s="109"/>
      <c r="O31" s="110"/>
      <c r="P31" s="110" t="s">
        <v>103</v>
      </c>
      <c r="Q31" s="107" t="s">
        <v>333</v>
      </c>
      <c r="R31" s="111"/>
      <c r="S31" s="112" t="s">
        <v>334</v>
      </c>
      <c r="T31" s="113" t="s">
        <v>335</v>
      </c>
      <c r="U31" s="133"/>
      <c r="V31" s="115">
        <v>28586</v>
      </c>
      <c r="W31" s="115">
        <f t="shared" ca="1" si="0"/>
        <v>42293.432304166665</v>
      </c>
      <c r="X31" s="116">
        <f t="shared" ca="1" si="1"/>
        <v>37.013698630136986</v>
      </c>
      <c r="Y31" s="117">
        <v>41241</v>
      </c>
      <c r="Z31" s="108">
        <f t="shared" ca="1" si="2"/>
        <v>2.8438356164383563</v>
      </c>
      <c r="AA31" s="118"/>
      <c r="AB31" s="119" t="s">
        <v>168</v>
      </c>
      <c r="AC31" s="119" t="s">
        <v>168</v>
      </c>
      <c r="AD31" s="120"/>
      <c r="AE31" s="119" t="s">
        <v>336</v>
      </c>
      <c r="AF31" s="108">
        <v>40</v>
      </c>
      <c r="AG31" s="108" t="s">
        <v>112</v>
      </c>
      <c r="AH31" s="108" t="s">
        <v>124</v>
      </c>
      <c r="AI31" s="108" t="s">
        <v>155</v>
      </c>
      <c r="AJ31" s="108"/>
      <c r="AK31" s="115"/>
      <c r="AL31" s="115"/>
      <c r="AM31" s="115"/>
      <c r="AN31" s="16" t="s">
        <v>337</v>
      </c>
      <c r="AO31" s="121">
        <f>VLOOKUP(I31,[3]DATOS!$B$6:$D$46,3)</f>
        <v>4813506</v>
      </c>
      <c r="AP31" s="122">
        <f t="shared" si="3"/>
        <v>3128779</v>
      </c>
      <c r="AQ31" s="122">
        <f t="shared" si="4"/>
        <v>7942285</v>
      </c>
      <c r="AR31" s="122">
        <f t="shared" si="5"/>
        <v>0</v>
      </c>
      <c r="AS31" s="124">
        <f>ROUND(+AO31*50%,0)</f>
        <v>2406753</v>
      </c>
      <c r="AT31" s="122">
        <v>0</v>
      </c>
      <c r="AU31" s="122"/>
      <c r="AV31" s="122">
        <v>0</v>
      </c>
      <c r="AW31" s="122">
        <f t="shared" si="6"/>
        <v>29000</v>
      </c>
      <c r="AX31" s="122">
        <v>0</v>
      </c>
      <c r="AY31" s="124">
        <f>ROUND(AO31*15%,0)</f>
        <v>722026</v>
      </c>
      <c r="AZ31" s="122">
        <f t="shared" si="7"/>
        <v>1564389</v>
      </c>
      <c r="BA31" s="122">
        <f t="shared" si="8"/>
        <v>7220259</v>
      </c>
      <c r="BB31" s="122">
        <f t="shared" si="9"/>
        <v>5444194</v>
      </c>
      <c r="BC31" s="122">
        <f t="shared" si="10"/>
        <v>12664453</v>
      </c>
      <c r="BD31" s="106"/>
      <c r="BE31" s="125" t="str">
        <f t="shared" si="11"/>
        <v>Oficina de Tecnología e Informática</v>
      </c>
      <c r="BH31" s="126"/>
      <c r="BI31" s="127"/>
      <c r="CR31" s="128"/>
    </row>
    <row r="32" spans="1:96" ht="38.25" x14ac:dyDescent="0.25">
      <c r="A32" s="140" t="s">
        <v>95</v>
      </c>
      <c r="B32" s="105" t="s">
        <v>96</v>
      </c>
      <c r="C32" s="106" t="s">
        <v>97</v>
      </c>
      <c r="D32" s="141">
        <v>52712993</v>
      </c>
      <c r="E32" s="142" t="s">
        <v>338</v>
      </c>
      <c r="F32" s="142" t="s">
        <v>339</v>
      </c>
      <c r="G32" s="144" t="s">
        <v>36</v>
      </c>
      <c r="H32" s="107" t="s">
        <v>340</v>
      </c>
      <c r="I32" s="108" t="s">
        <v>341</v>
      </c>
      <c r="J32" s="108">
        <v>33</v>
      </c>
      <c r="K32" s="108"/>
      <c r="L32" s="109"/>
      <c r="M32" s="110"/>
      <c r="N32" s="109"/>
      <c r="O32" s="110"/>
      <c r="P32" s="110" t="s">
        <v>202</v>
      </c>
      <c r="Q32" s="107" t="s">
        <v>342</v>
      </c>
      <c r="R32" s="111" t="s">
        <v>120</v>
      </c>
      <c r="S32" s="161" t="s">
        <v>106</v>
      </c>
      <c r="T32" s="143" t="s">
        <v>343</v>
      </c>
      <c r="U32" s="140">
        <v>139195</v>
      </c>
      <c r="V32" s="145">
        <v>29748</v>
      </c>
      <c r="W32" s="146">
        <f t="shared" ca="1" si="0"/>
        <v>42293.432304166665</v>
      </c>
      <c r="X32" s="147">
        <f t="shared" ca="1" si="1"/>
        <v>33.876712328767127</v>
      </c>
      <c r="Y32" s="162">
        <v>40695</v>
      </c>
      <c r="Z32" s="147">
        <f t="shared" ca="1" si="2"/>
        <v>4.3150684931506849</v>
      </c>
      <c r="AA32" s="118"/>
      <c r="AB32" s="119" t="s">
        <v>168</v>
      </c>
      <c r="AC32" s="119" t="s">
        <v>168</v>
      </c>
      <c r="AD32" s="120"/>
      <c r="AE32" s="119" t="s">
        <v>344</v>
      </c>
      <c r="AF32" s="108">
        <v>6000</v>
      </c>
      <c r="AG32" s="108" t="s">
        <v>70</v>
      </c>
      <c r="AH32" s="149" t="s">
        <v>345</v>
      </c>
      <c r="AI32" s="149" t="s">
        <v>196</v>
      </c>
      <c r="AJ32" s="108"/>
      <c r="AK32" s="115">
        <v>41544</v>
      </c>
      <c r="AL32" s="146"/>
      <c r="AM32" s="146" t="s">
        <v>346</v>
      </c>
      <c r="AN32" s="24" t="s">
        <v>347</v>
      </c>
      <c r="AO32" s="121">
        <f>VLOOKUP(I32,[3]DATOS!$B$6:$D$46,3)</f>
        <v>3346293</v>
      </c>
      <c r="AP32" s="122">
        <f t="shared" si="3"/>
        <v>2175090</v>
      </c>
      <c r="AQ32" s="122">
        <f t="shared" si="4"/>
        <v>5521383</v>
      </c>
      <c r="AR32" s="122">
        <f t="shared" si="5"/>
        <v>0</v>
      </c>
      <c r="AS32" s="122">
        <v>0</v>
      </c>
      <c r="AT32" s="122">
        <v>0</v>
      </c>
      <c r="AU32" s="122"/>
      <c r="AV32" s="122">
        <v>0</v>
      </c>
      <c r="AW32" s="122">
        <f t="shared" si="6"/>
        <v>29000</v>
      </c>
      <c r="AX32" s="122">
        <v>0</v>
      </c>
      <c r="AY32" s="124">
        <v>0</v>
      </c>
      <c r="AZ32" s="122">
        <f t="shared" si="7"/>
        <v>0</v>
      </c>
      <c r="BA32" s="122">
        <f t="shared" si="8"/>
        <v>3346293</v>
      </c>
      <c r="BB32" s="122">
        <f t="shared" si="9"/>
        <v>2204090</v>
      </c>
      <c r="BC32" s="122">
        <f t="shared" si="10"/>
        <v>5550383</v>
      </c>
      <c r="BD32" s="106"/>
    </row>
    <row r="33" spans="1:96" ht="25.5" x14ac:dyDescent="0.25">
      <c r="A33" s="106" t="s">
        <v>95</v>
      </c>
      <c r="B33" s="105" t="s">
        <v>96</v>
      </c>
      <c r="C33" s="106" t="s">
        <v>97</v>
      </c>
      <c r="D33" s="132">
        <v>65631743</v>
      </c>
      <c r="E33" s="105" t="s">
        <v>348</v>
      </c>
      <c r="F33" s="105" t="s">
        <v>349</v>
      </c>
      <c r="G33" s="106" t="s">
        <v>350</v>
      </c>
      <c r="H33" s="107" t="s">
        <v>101</v>
      </c>
      <c r="I33" s="108" t="s">
        <v>102</v>
      </c>
      <c r="J33" s="108">
        <v>79</v>
      </c>
      <c r="K33" s="108"/>
      <c r="L33" s="107"/>
      <c r="M33" s="108"/>
      <c r="N33" s="109"/>
      <c r="O33" s="110"/>
      <c r="P33" s="110" t="s">
        <v>351</v>
      </c>
      <c r="Q33" s="107" t="s">
        <v>352</v>
      </c>
      <c r="R33" s="111" t="s">
        <v>120</v>
      </c>
      <c r="S33" s="112" t="s">
        <v>106</v>
      </c>
      <c r="T33" s="112" t="s">
        <v>353</v>
      </c>
      <c r="U33" s="133">
        <v>160949</v>
      </c>
      <c r="V33" s="115">
        <v>30913</v>
      </c>
      <c r="W33" s="115">
        <f t="shared" ca="1" si="0"/>
        <v>42293.432304166665</v>
      </c>
      <c r="X33" s="116">
        <f t="shared" ca="1" si="1"/>
        <v>30.731506849315068</v>
      </c>
      <c r="Y33" s="117">
        <v>41068</v>
      </c>
      <c r="Z33" s="108">
        <f t="shared" ca="1" si="2"/>
        <v>3.3095890410958906</v>
      </c>
      <c r="AA33" s="118"/>
      <c r="AB33" s="119" t="s">
        <v>108</v>
      </c>
      <c r="AC33" s="119" t="s">
        <v>109</v>
      </c>
      <c r="AD33" s="120" t="s">
        <v>110</v>
      </c>
      <c r="AE33" s="119" t="s">
        <v>111</v>
      </c>
      <c r="AF33" s="108">
        <v>3000</v>
      </c>
      <c r="AG33" s="108" t="s">
        <v>70</v>
      </c>
      <c r="AH33" s="108" t="s">
        <v>124</v>
      </c>
      <c r="AI33" s="108" t="s">
        <v>114</v>
      </c>
      <c r="AJ33" s="108"/>
      <c r="AK33" s="115">
        <v>41068</v>
      </c>
      <c r="AL33" s="115"/>
      <c r="AM33" s="115" t="s">
        <v>354</v>
      </c>
      <c r="AN33" s="16" t="s">
        <v>355</v>
      </c>
      <c r="AO33" s="121">
        <f>VLOOKUP(I33,[3]DATOS!$B$6:$D$46,3)</f>
        <v>2418255</v>
      </c>
      <c r="AP33" s="122">
        <f t="shared" si="3"/>
        <v>1571866</v>
      </c>
      <c r="AQ33" s="122">
        <f t="shared" si="4"/>
        <v>3990121</v>
      </c>
      <c r="AR33" s="122">
        <f t="shared" si="5"/>
        <v>0</v>
      </c>
      <c r="AS33" s="122">
        <v>0</v>
      </c>
      <c r="AT33" s="122">
        <v>0</v>
      </c>
      <c r="AU33" s="122"/>
      <c r="AV33" s="122">
        <v>0</v>
      </c>
      <c r="AW33" s="122">
        <f t="shared" si="6"/>
        <v>29000</v>
      </c>
      <c r="AX33" s="122">
        <v>0</v>
      </c>
      <c r="AY33" s="134">
        <v>0</v>
      </c>
      <c r="AZ33" s="122">
        <f t="shared" si="7"/>
        <v>0</v>
      </c>
      <c r="BA33" s="122">
        <f t="shared" si="8"/>
        <v>2418255</v>
      </c>
      <c r="BB33" s="122">
        <f t="shared" si="9"/>
        <v>1600866</v>
      </c>
      <c r="BC33" s="122">
        <f t="shared" si="10"/>
        <v>4019121</v>
      </c>
      <c r="BD33" s="106"/>
      <c r="BE33" s="125" t="str">
        <f>+CONCATENATE(Q33,R33)</f>
        <v>Despacho del Superintendente Delegado para la Protección del Consumidor</v>
      </c>
      <c r="BH33" s="126"/>
      <c r="BI33" s="127"/>
    </row>
    <row r="34" spans="1:96" x14ac:dyDescent="0.25">
      <c r="A34" s="106" t="s">
        <v>95</v>
      </c>
      <c r="B34" s="105" t="s">
        <v>96</v>
      </c>
      <c r="C34" s="106" t="s">
        <v>97</v>
      </c>
      <c r="D34" s="132">
        <v>1110461492</v>
      </c>
      <c r="E34" s="105" t="s">
        <v>356</v>
      </c>
      <c r="F34" s="107" t="s">
        <v>357</v>
      </c>
      <c r="G34" s="106" t="s">
        <v>350</v>
      </c>
      <c r="H34" s="107" t="s">
        <v>101</v>
      </c>
      <c r="I34" s="108" t="s">
        <v>358</v>
      </c>
      <c r="J34" s="108">
        <v>260</v>
      </c>
      <c r="K34" s="108"/>
      <c r="L34" s="109"/>
      <c r="M34" s="110"/>
      <c r="N34" s="109"/>
      <c r="O34" s="110"/>
      <c r="P34" s="110" t="s">
        <v>202</v>
      </c>
      <c r="Q34" s="107" t="s">
        <v>233</v>
      </c>
      <c r="R34" s="111" t="s">
        <v>359</v>
      </c>
      <c r="S34" s="112" t="s">
        <v>360</v>
      </c>
      <c r="T34" s="113"/>
      <c r="U34" s="133">
        <v>36407</v>
      </c>
      <c r="V34" s="115">
        <v>31904</v>
      </c>
      <c r="W34" s="115">
        <f t="shared" ca="1" si="0"/>
        <v>42293.432304166665</v>
      </c>
      <c r="X34" s="116">
        <f t="shared" ca="1" si="1"/>
        <v>28.052054794520547</v>
      </c>
      <c r="Y34" s="117">
        <v>41115</v>
      </c>
      <c r="Z34" s="108">
        <f t="shared" ca="1" si="2"/>
        <v>3.1808219178082191</v>
      </c>
      <c r="AA34" s="118"/>
      <c r="AB34" s="119" t="s">
        <v>108</v>
      </c>
      <c r="AC34" s="119" t="s">
        <v>109</v>
      </c>
      <c r="AD34" s="120" t="s">
        <v>110</v>
      </c>
      <c r="AE34" s="119" t="s">
        <v>111</v>
      </c>
      <c r="AF34" s="108">
        <v>1015</v>
      </c>
      <c r="AG34" s="108" t="s">
        <v>361</v>
      </c>
      <c r="AH34" s="108" t="s">
        <v>113</v>
      </c>
      <c r="AI34" s="108" t="s">
        <v>213</v>
      </c>
      <c r="AJ34" s="108"/>
      <c r="AK34" s="115">
        <v>41541</v>
      </c>
      <c r="AL34" s="115"/>
      <c r="AM34" s="115"/>
      <c r="AN34" s="16" t="s">
        <v>362</v>
      </c>
      <c r="AO34" s="121">
        <f>VLOOKUP(I34,[3]DATOS!$B$6:$D$46,3)</f>
        <v>1694203</v>
      </c>
      <c r="AP34" s="122">
        <f t="shared" si="3"/>
        <v>1101232</v>
      </c>
      <c r="AQ34" s="122">
        <f t="shared" si="4"/>
        <v>2795435</v>
      </c>
      <c r="AR34" s="122">
        <f t="shared" si="5"/>
        <v>0</v>
      </c>
      <c r="AS34" s="122">
        <v>0</v>
      </c>
      <c r="AT34" s="122">
        <v>0</v>
      </c>
      <c r="AU34" s="122"/>
      <c r="AV34" s="122">
        <v>0</v>
      </c>
      <c r="AW34" s="122">
        <f t="shared" si="6"/>
        <v>29000</v>
      </c>
      <c r="AX34" s="122">
        <v>0</v>
      </c>
      <c r="AY34" s="134">
        <v>0</v>
      </c>
      <c r="AZ34" s="122">
        <f t="shared" si="7"/>
        <v>0</v>
      </c>
      <c r="BA34" s="122">
        <f t="shared" si="8"/>
        <v>1694203</v>
      </c>
      <c r="BB34" s="122">
        <f t="shared" si="9"/>
        <v>1130232</v>
      </c>
      <c r="BC34" s="122">
        <f t="shared" si="10"/>
        <v>2824435</v>
      </c>
      <c r="BD34" s="106"/>
    </row>
    <row r="35" spans="1:96" x14ac:dyDescent="0.25">
      <c r="A35" s="106" t="s">
        <v>255</v>
      </c>
      <c r="B35" s="105" t="s">
        <v>206</v>
      </c>
      <c r="C35" s="106" t="s">
        <v>142</v>
      </c>
      <c r="D35" s="132">
        <v>79907002</v>
      </c>
      <c r="E35" s="105" t="s">
        <v>363</v>
      </c>
      <c r="F35" s="107" t="s">
        <v>364</v>
      </c>
      <c r="G35" s="106" t="s">
        <v>36</v>
      </c>
      <c r="H35" s="107" t="s">
        <v>279</v>
      </c>
      <c r="I35" s="108" t="s">
        <v>319</v>
      </c>
      <c r="J35" s="108"/>
      <c r="K35" s="108"/>
      <c r="L35" s="107"/>
      <c r="M35" s="108"/>
      <c r="N35" s="160" t="s">
        <v>365</v>
      </c>
      <c r="O35" s="110"/>
      <c r="P35" s="110" t="s">
        <v>202</v>
      </c>
      <c r="Q35" s="107" t="s">
        <v>203</v>
      </c>
      <c r="R35" s="111" t="s">
        <v>366</v>
      </c>
      <c r="S35" s="112" t="s">
        <v>367</v>
      </c>
      <c r="T35" s="112"/>
      <c r="U35" s="133"/>
      <c r="V35" s="115">
        <v>27809</v>
      </c>
      <c r="W35" s="115">
        <f t="shared" ca="1" si="0"/>
        <v>42293.432304166665</v>
      </c>
      <c r="X35" s="116">
        <f t="shared" ca="1" si="1"/>
        <v>39.115068493150687</v>
      </c>
      <c r="Y35" s="117">
        <v>41897</v>
      </c>
      <c r="Z35" s="108">
        <f t="shared" ca="1" si="2"/>
        <v>1.0712328767123287</v>
      </c>
      <c r="AA35" s="118"/>
      <c r="AB35" s="119" t="s">
        <v>108</v>
      </c>
      <c r="AC35" s="119" t="s">
        <v>252</v>
      </c>
      <c r="AD35" s="120" t="s">
        <v>282</v>
      </c>
      <c r="AE35" s="119" t="s">
        <v>269</v>
      </c>
      <c r="AF35" s="108">
        <v>4040</v>
      </c>
      <c r="AG35" s="108" t="s">
        <v>70</v>
      </c>
      <c r="AH35" s="108" t="s">
        <v>124</v>
      </c>
      <c r="AI35" s="108" t="s">
        <v>155</v>
      </c>
      <c r="AJ35" s="108"/>
      <c r="AK35" s="115"/>
      <c r="AL35" s="115"/>
      <c r="AM35" s="115"/>
      <c r="AN35" s="15" t="s">
        <v>368</v>
      </c>
      <c r="AO35" s="121">
        <f>VLOOKUP(I35,[3]DATOS!$B$6:$D$46,3)</f>
        <v>866229</v>
      </c>
      <c r="AP35" s="122">
        <f t="shared" si="3"/>
        <v>563049</v>
      </c>
      <c r="AQ35" s="122">
        <f t="shared" si="4"/>
        <v>1429278</v>
      </c>
      <c r="AR35" s="122">
        <f t="shared" si="5"/>
        <v>74000</v>
      </c>
      <c r="AS35" s="122">
        <v>0</v>
      </c>
      <c r="AT35" s="122">
        <v>0</v>
      </c>
      <c r="AU35" s="122"/>
      <c r="AV35" s="122">
        <v>0</v>
      </c>
      <c r="AW35" s="122">
        <f t="shared" si="6"/>
        <v>29000</v>
      </c>
      <c r="AX35" s="122">
        <v>0</v>
      </c>
      <c r="AY35" s="124">
        <v>0</v>
      </c>
      <c r="AZ35" s="122">
        <f t="shared" si="7"/>
        <v>0</v>
      </c>
      <c r="BA35" s="122">
        <f t="shared" si="8"/>
        <v>940229</v>
      </c>
      <c r="BB35" s="122">
        <f t="shared" si="9"/>
        <v>592049</v>
      </c>
      <c r="BC35" s="122">
        <f t="shared" si="10"/>
        <v>1532278</v>
      </c>
      <c r="BD35" s="106"/>
      <c r="BS35" s="103"/>
      <c r="BT35" s="103"/>
    </row>
    <row r="36" spans="1:96" x14ac:dyDescent="0.25">
      <c r="A36" s="140" t="s">
        <v>255</v>
      </c>
      <c r="B36" s="105" t="s">
        <v>141</v>
      </c>
      <c r="C36" s="106" t="s">
        <v>142</v>
      </c>
      <c r="D36" s="163">
        <v>1015411723</v>
      </c>
      <c r="E36" s="164" t="s">
        <v>369</v>
      </c>
      <c r="F36" s="164" t="s">
        <v>370</v>
      </c>
      <c r="G36" s="149" t="s">
        <v>36</v>
      </c>
      <c r="H36" s="107" t="s">
        <v>101</v>
      </c>
      <c r="I36" s="108" t="s">
        <v>358</v>
      </c>
      <c r="J36" s="108"/>
      <c r="K36" s="108"/>
      <c r="L36" s="109"/>
      <c r="M36" s="110"/>
      <c r="N36" s="109"/>
      <c r="O36" s="110"/>
      <c r="P36" s="110" t="s">
        <v>103</v>
      </c>
      <c r="Q36" s="107" t="s">
        <v>133</v>
      </c>
      <c r="R36" s="129" t="s">
        <v>371</v>
      </c>
      <c r="S36" s="165" t="s">
        <v>106</v>
      </c>
      <c r="T36" s="143"/>
      <c r="U36" s="149">
        <v>220326</v>
      </c>
      <c r="V36" s="145">
        <v>32596</v>
      </c>
      <c r="W36" s="146">
        <f t="shared" ca="1" si="0"/>
        <v>42293.432304166665</v>
      </c>
      <c r="X36" s="147">
        <f t="shared" ca="1" si="1"/>
        <v>26.183561643835617</v>
      </c>
      <c r="Y36" s="148">
        <v>41716</v>
      </c>
      <c r="Z36" s="147">
        <f t="shared" ca="1" si="2"/>
        <v>1.5561643835616439</v>
      </c>
      <c r="AA36" s="118"/>
      <c r="AB36" s="119" t="s">
        <v>108</v>
      </c>
      <c r="AC36" s="119" t="s">
        <v>109</v>
      </c>
      <c r="AD36" s="120" t="s">
        <v>110</v>
      </c>
      <c r="AE36" s="119" t="s">
        <v>154</v>
      </c>
      <c r="AF36" s="108">
        <v>3210</v>
      </c>
      <c r="AG36" s="108" t="s">
        <v>70</v>
      </c>
      <c r="AH36" s="149" t="s">
        <v>221</v>
      </c>
      <c r="AI36" s="108" t="s">
        <v>114</v>
      </c>
      <c r="AJ36" s="108"/>
      <c r="AK36" s="115"/>
      <c r="AL36" s="115"/>
      <c r="AM36" s="115"/>
      <c r="AN36" s="25" t="s">
        <v>372</v>
      </c>
      <c r="AO36" s="121">
        <f>VLOOKUP(I36,[3]DATOS!$B$6:$D$46,3)</f>
        <v>1694203</v>
      </c>
      <c r="AP36" s="122">
        <f t="shared" si="3"/>
        <v>1101232</v>
      </c>
      <c r="AQ36" s="122">
        <f t="shared" si="4"/>
        <v>2795435</v>
      </c>
      <c r="AR36" s="122">
        <f t="shared" si="5"/>
        <v>0</v>
      </c>
      <c r="AS36" s="122">
        <v>0</v>
      </c>
      <c r="AT36" s="122">
        <v>0</v>
      </c>
      <c r="AU36" s="122"/>
      <c r="AV36" s="122">
        <v>0</v>
      </c>
      <c r="AW36" s="122">
        <f t="shared" si="6"/>
        <v>29000</v>
      </c>
      <c r="AX36" s="122">
        <v>0</v>
      </c>
      <c r="AY36" s="134">
        <v>0</v>
      </c>
      <c r="AZ36" s="122">
        <f t="shared" si="7"/>
        <v>0</v>
      </c>
      <c r="BA36" s="122">
        <f t="shared" si="8"/>
        <v>1694203</v>
      </c>
      <c r="BB36" s="122">
        <f t="shared" si="9"/>
        <v>1130232</v>
      </c>
      <c r="BC36" s="122">
        <f t="shared" si="10"/>
        <v>2824435</v>
      </c>
      <c r="BD36" s="106"/>
    </row>
    <row r="37" spans="1:96" x14ac:dyDescent="0.2">
      <c r="A37" s="106" t="s">
        <v>140</v>
      </c>
      <c r="B37" s="105" t="s">
        <v>141</v>
      </c>
      <c r="C37" s="106" t="s">
        <v>142</v>
      </c>
      <c r="D37" s="132">
        <v>86048123</v>
      </c>
      <c r="E37" s="105" t="s">
        <v>373</v>
      </c>
      <c r="F37" s="107" t="s">
        <v>374</v>
      </c>
      <c r="G37" s="106" t="s">
        <v>375</v>
      </c>
      <c r="H37" s="107" t="s">
        <v>376</v>
      </c>
      <c r="I37" s="108" t="s">
        <v>377</v>
      </c>
      <c r="J37" s="108">
        <v>2</v>
      </c>
      <c r="K37" s="108"/>
      <c r="L37" s="111" t="s">
        <v>120</v>
      </c>
      <c r="M37" s="136" t="s">
        <v>120</v>
      </c>
      <c r="N37" s="111"/>
      <c r="O37" s="136"/>
      <c r="P37" s="110" t="s">
        <v>202</v>
      </c>
      <c r="Q37" s="107" t="s">
        <v>233</v>
      </c>
      <c r="R37" s="111" t="s">
        <v>120</v>
      </c>
      <c r="S37" s="112" t="s">
        <v>106</v>
      </c>
      <c r="T37" s="113" t="s">
        <v>378</v>
      </c>
      <c r="U37" s="133">
        <v>103443</v>
      </c>
      <c r="V37" s="115">
        <v>27719</v>
      </c>
      <c r="W37" s="115">
        <f t="shared" ca="1" si="0"/>
        <v>42293.432304166665</v>
      </c>
      <c r="X37" s="116">
        <f t="shared" ca="1" si="1"/>
        <v>39.356164383561641</v>
      </c>
      <c r="Y37" s="117">
        <v>40232</v>
      </c>
      <c r="Z37" s="108">
        <f t="shared" ca="1" si="2"/>
        <v>5.5698630136986305</v>
      </c>
      <c r="AA37" s="118"/>
      <c r="AB37" s="119" t="s">
        <v>168</v>
      </c>
      <c r="AC37" s="119" t="s">
        <v>168</v>
      </c>
      <c r="AD37" s="120"/>
      <c r="AE37" s="119" t="s">
        <v>336</v>
      </c>
      <c r="AF37" s="108">
        <v>1000</v>
      </c>
      <c r="AG37" s="108" t="s">
        <v>361</v>
      </c>
      <c r="AH37" s="108" t="s">
        <v>160</v>
      </c>
      <c r="AI37" s="108" t="s">
        <v>379</v>
      </c>
      <c r="AJ37" s="108"/>
      <c r="AK37" s="115">
        <v>41219</v>
      </c>
      <c r="AL37" s="115"/>
      <c r="AM37" s="115"/>
      <c r="AN37" s="21" t="s">
        <v>380</v>
      </c>
      <c r="AO37" s="121">
        <f>VLOOKUP(I37,[3]DATOS!$B$6:$D$46,3)</f>
        <v>5920733</v>
      </c>
      <c r="AP37" s="122">
        <f t="shared" si="3"/>
        <v>3848476</v>
      </c>
      <c r="AQ37" s="122">
        <f t="shared" si="4"/>
        <v>9769209</v>
      </c>
      <c r="AR37" s="122">
        <f t="shared" si="5"/>
        <v>0</v>
      </c>
      <c r="AS37" s="122">
        <f>ROUND(+AO37/2,0)</f>
        <v>2960367</v>
      </c>
      <c r="AT37" s="122">
        <v>0</v>
      </c>
      <c r="AU37" s="122"/>
      <c r="AV37" s="122">
        <v>0</v>
      </c>
      <c r="AW37" s="122">
        <f t="shared" si="6"/>
        <v>29000</v>
      </c>
      <c r="AX37" s="122">
        <v>0</v>
      </c>
      <c r="AY37" s="134">
        <f t="shared" ref="AY37:AY42" si="12">ROUND(AO37*15%,0)</f>
        <v>888110</v>
      </c>
      <c r="AZ37" s="122">
        <f t="shared" si="7"/>
        <v>1924239</v>
      </c>
      <c r="BA37" s="122">
        <f t="shared" si="8"/>
        <v>8881100</v>
      </c>
      <c r="BB37" s="122">
        <f t="shared" si="9"/>
        <v>6689825</v>
      </c>
      <c r="BC37" s="122">
        <f t="shared" si="10"/>
        <v>15570925</v>
      </c>
      <c r="BD37" s="106"/>
      <c r="BE37" s="125" t="str">
        <f>+CONCATENATE(Q37,R37)</f>
        <v>Despacho del Superintendente Delegado para la Protección de la Competencia</v>
      </c>
      <c r="BH37" s="126"/>
      <c r="BI37" s="127"/>
      <c r="BS37" s="166"/>
      <c r="BT37" s="167"/>
    </row>
    <row r="38" spans="1:96" ht="25.5" x14ac:dyDescent="0.25">
      <c r="A38" s="106" t="s">
        <v>140</v>
      </c>
      <c r="B38" s="105" t="s">
        <v>206</v>
      </c>
      <c r="C38" s="106" t="s">
        <v>142</v>
      </c>
      <c r="D38" s="132">
        <v>11426455</v>
      </c>
      <c r="E38" s="105" t="s">
        <v>381</v>
      </c>
      <c r="F38" s="107" t="s">
        <v>382</v>
      </c>
      <c r="G38" s="106" t="s">
        <v>383</v>
      </c>
      <c r="H38" s="107" t="s">
        <v>145</v>
      </c>
      <c r="I38" s="108" t="s">
        <v>175</v>
      </c>
      <c r="J38" s="108"/>
      <c r="K38" s="108">
        <v>492</v>
      </c>
      <c r="L38" s="109" t="s">
        <v>384</v>
      </c>
      <c r="M38" s="110" t="s">
        <v>385</v>
      </c>
      <c r="N38" s="109" t="s">
        <v>148</v>
      </c>
      <c r="O38" s="110"/>
      <c r="P38" s="110" t="s">
        <v>103</v>
      </c>
      <c r="Q38" s="107" t="s">
        <v>386</v>
      </c>
      <c r="R38" s="109"/>
      <c r="S38" s="112" t="s">
        <v>194</v>
      </c>
      <c r="T38" s="113" t="s">
        <v>387</v>
      </c>
      <c r="U38" s="133">
        <v>33318</v>
      </c>
      <c r="V38" s="115">
        <v>20134</v>
      </c>
      <c r="W38" s="115">
        <f t="shared" ca="1" si="0"/>
        <v>42293.432304166665</v>
      </c>
      <c r="X38" s="116">
        <f t="shared" ca="1" si="1"/>
        <v>59.841095890410962</v>
      </c>
      <c r="Y38" s="117">
        <v>35263</v>
      </c>
      <c r="Z38" s="108">
        <f t="shared" ca="1" si="2"/>
        <v>18.983561643835618</v>
      </c>
      <c r="AA38" s="118"/>
      <c r="AB38" s="119" t="s">
        <v>152</v>
      </c>
      <c r="AC38" s="119" t="s">
        <v>153</v>
      </c>
      <c r="AD38" s="120" t="s">
        <v>110</v>
      </c>
      <c r="AE38" s="119" t="s">
        <v>154</v>
      </c>
      <c r="AF38" s="108">
        <v>20</v>
      </c>
      <c r="AG38" s="108" t="s">
        <v>112</v>
      </c>
      <c r="AH38" s="108" t="s">
        <v>124</v>
      </c>
      <c r="AI38" s="108" t="s">
        <v>114</v>
      </c>
      <c r="AJ38" s="108"/>
      <c r="AK38" s="115">
        <v>41663</v>
      </c>
      <c r="AL38" s="115"/>
      <c r="AM38" s="115"/>
      <c r="AN38" s="15" t="s">
        <v>388</v>
      </c>
      <c r="AO38" s="121">
        <f>VLOOKUP(I38,[3]DATOS!$B$6:$D$46,3)</f>
        <v>2243986</v>
      </c>
      <c r="AP38" s="122">
        <f t="shared" si="3"/>
        <v>1458591</v>
      </c>
      <c r="AQ38" s="122">
        <f t="shared" si="4"/>
        <v>3702577</v>
      </c>
      <c r="AR38" s="122">
        <f t="shared" si="5"/>
        <v>0</v>
      </c>
      <c r="AS38" s="122">
        <v>0</v>
      </c>
      <c r="AT38" s="122">
        <v>0</v>
      </c>
      <c r="AU38" s="122"/>
      <c r="AV38" s="122">
        <v>0</v>
      </c>
      <c r="AW38" s="122">
        <f t="shared" si="6"/>
        <v>29000</v>
      </c>
      <c r="AX38" s="122">
        <v>0</v>
      </c>
      <c r="AY38" s="134">
        <f t="shared" si="12"/>
        <v>336598</v>
      </c>
      <c r="AZ38" s="122">
        <f t="shared" si="7"/>
        <v>0</v>
      </c>
      <c r="BA38" s="122">
        <f t="shared" si="8"/>
        <v>2243986</v>
      </c>
      <c r="BB38" s="122">
        <f t="shared" si="9"/>
        <v>1824189</v>
      </c>
      <c r="BC38" s="122">
        <f t="shared" si="10"/>
        <v>4068175</v>
      </c>
      <c r="BD38" s="106"/>
    </row>
    <row r="39" spans="1:96" x14ac:dyDescent="0.25">
      <c r="A39" s="106" t="s">
        <v>140</v>
      </c>
      <c r="B39" s="105" t="s">
        <v>141</v>
      </c>
      <c r="C39" s="106" t="s">
        <v>142</v>
      </c>
      <c r="D39" s="132">
        <v>17315621</v>
      </c>
      <c r="E39" s="105" t="s">
        <v>389</v>
      </c>
      <c r="F39" s="107" t="s">
        <v>390</v>
      </c>
      <c r="G39" s="106" t="s">
        <v>375</v>
      </c>
      <c r="H39" s="107" t="s">
        <v>145</v>
      </c>
      <c r="I39" s="108" t="s">
        <v>102</v>
      </c>
      <c r="J39" s="108">
        <v>512</v>
      </c>
      <c r="K39" s="108">
        <v>321</v>
      </c>
      <c r="L39" s="109" t="s">
        <v>146</v>
      </c>
      <c r="M39" s="110" t="s">
        <v>185</v>
      </c>
      <c r="N39" s="109" t="s">
        <v>148</v>
      </c>
      <c r="O39" s="110"/>
      <c r="P39" s="110" t="s">
        <v>103</v>
      </c>
      <c r="Q39" s="107" t="s">
        <v>274</v>
      </c>
      <c r="R39" s="109" t="s">
        <v>391</v>
      </c>
      <c r="S39" s="112" t="s">
        <v>106</v>
      </c>
      <c r="T39" s="113"/>
      <c r="U39" s="133"/>
      <c r="V39" s="115">
        <v>21549</v>
      </c>
      <c r="W39" s="115">
        <f t="shared" ca="1" si="0"/>
        <v>42293.432304166665</v>
      </c>
      <c r="X39" s="116">
        <f t="shared" ca="1" si="1"/>
        <v>56.016438356164386</v>
      </c>
      <c r="Y39" s="117">
        <v>35052</v>
      </c>
      <c r="Z39" s="108">
        <f t="shared" ca="1" si="2"/>
        <v>19.553424657534247</v>
      </c>
      <c r="AA39" s="118"/>
      <c r="AB39" s="119" t="s">
        <v>152</v>
      </c>
      <c r="AC39" s="119" t="s">
        <v>153</v>
      </c>
      <c r="AD39" s="120" t="s">
        <v>110</v>
      </c>
      <c r="AE39" s="119" t="s">
        <v>154</v>
      </c>
      <c r="AF39" s="108">
        <v>7015</v>
      </c>
      <c r="AG39" s="108" t="s">
        <v>70</v>
      </c>
      <c r="AH39" s="108" t="s">
        <v>124</v>
      </c>
      <c r="AI39" s="108" t="s">
        <v>114</v>
      </c>
      <c r="AJ39" s="168" t="s">
        <v>27</v>
      </c>
      <c r="AK39" s="115">
        <v>40938</v>
      </c>
      <c r="AL39" s="115"/>
      <c r="AM39" s="115" t="s">
        <v>125</v>
      </c>
      <c r="AN39" s="15" t="s">
        <v>392</v>
      </c>
      <c r="AO39" s="121">
        <f>VLOOKUP(I39,[3]DATOS!$B$6:$D$46,3)</f>
        <v>2418255</v>
      </c>
      <c r="AP39" s="122">
        <f t="shared" si="3"/>
        <v>1571866</v>
      </c>
      <c r="AQ39" s="122">
        <f t="shared" si="4"/>
        <v>3990121</v>
      </c>
      <c r="AR39" s="122">
        <f t="shared" si="5"/>
        <v>0</v>
      </c>
      <c r="AS39" s="122">
        <v>0</v>
      </c>
      <c r="AT39" s="122">
        <v>0</v>
      </c>
      <c r="AU39" s="122"/>
      <c r="AV39" s="122">
        <v>0</v>
      </c>
      <c r="AW39" s="122">
        <f t="shared" si="6"/>
        <v>29000</v>
      </c>
      <c r="AX39" s="122">
        <v>0</v>
      </c>
      <c r="AY39" s="134">
        <f t="shared" si="12"/>
        <v>362738</v>
      </c>
      <c r="AZ39" s="122">
        <f t="shared" si="7"/>
        <v>0</v>
      </c>
      <c r="BA39" s="122">
        <f t="shared" si="8"/>
        <v>2418255</v>
      </c>
      <c r="BB39" s="122">
        <f t="shared" si="9"/>
        <v>1963604</v>
      </c>
      <c r="BC39" s="122">
        <f t="shared" si="10"/>
        <v>4381859</v>
      </c>
      <c r="BD39" s="106"/>
      <c r="BE39" s="125" t="str">
        <f>+CONCATENATE(Q39,R39)</f>
        <v>Dirección de Investigación de Protección de Datos Personales- Grupo de Trabajo de Habeas Data</v>
      </c>
      <c r="BH39" s="126"/>
      <c r="BI39" s="127"/>
    </row>
    <row r="40" spans="1:96" ht="38.25" x14ac:dyDescent="0.2">
      <c r="A40" s="106" t="s">
        <v>140</v>
      </c>
      <c r="B40" s="105" t="s">
        <v>206</v>
      </c>
      <c r="C40" s="106" t="s">
        <v>142</v>
      </c>
      <c r="D40" s="132">
        <v>4343607</v>
      </c>
      <c r="E40" s="105" t="s">
        <v>393</v>
      </c>
      <c r="F40" s="107" t="s">
        <v>394</v>
      </c>
      <c r="G40" s="106" t="s">
        <v>395</v>
      </c>
      <c r="H40" s="107" t="s">
        <v>230</v>
      </c>
      <c r="I40" s="108" t="s">
        <v>209</v>
      </c>
      <c r="J40" s="108">
        <v>380</v>
      </c>
      <c r="K40" s="108">
        <v>485</v>
      </c>
      <c r="L40" s="109" t="s">
        <v>396</v>
      </c>
      <c r="M40" s="110" t="s">
        <v>248</v>
      </c>
      <c r="N40" s="160" t="s">
        <v>397</v>
      </c>
      <c r="O40" s="110"/>
      <c r="P40" s="110" t="s">
        <v>202</v>
      </c>
      <c r="Q40" s="107" t="s">
        <v>398</v>
      </c>
      <c r="R40" s="109" t="s">
        <v>399</v>
      </c>
      <c r="S40" s="112" t="s">
        <v>400</v>
      </c>
      <c r="T40" s="112"/>
      <c r="U40" s="133"/>
      <c r="V40" s="115">
        <v>19290</v>
      </c>
      <c r="W40" s="115">
        <f t="shared" ca="1" si="0"/>
        <v>42293.432304166665</v>
      </c>
      <c r="X40" s="116">
        <f t="shared" ca="1" si="1"/>
        <v>62.11780821917808</v>
      </c>
      <c r="Y40" s="117">
        <v>35636</v>
      </c>
      <c r="Z40" s="108">
        <f t="shared" ca="1" si="2"/>
        <v>17.975342465753425</v>
      </c>
      <c r="AA40" s="118"/>
      <c r="AB40" s="119" t="s">
        <v>152</v>
      </c>
      <c r="AC40" s="119" t="s">
        <v>236</v>
      </c>
      <c r="AD40" s="120" t="s">
        <v>282</v>
      </c>
      <c r="AE40" s="119" t="s">
        <v>211</v>
      </c>
      <c r="AF40" s="108">
        <v>3010</v>
      </c>
      <c r="AG40" s="108" t="s">
        <v>70</v>
      </c>
      <c r="AH40" s="108" t="s">
        <v>124</v>
      </c>
      <c r="AI40" s="108" t="s">
        <v>114</v>
      </c>
      <c r="AJ40" s="108"/>
      <c r="AK40" s="115">
        <v>40990</v>
      </c>
      <c r="AL40" s="115"/>
      <c r="AM40" s="115"/>
      <c r="AN40" s="26" t="s">
        <v>401</v>
      </c>
      <c r="AO40" s="121">
        <f>VLOOKUP(I40,[3]DATOS!$B$6:$D$46,3)</f>
        <v>1382979</v>
      </c>
      <c r="AP40" s="122">
        <f t="shared" si="3"/>
        <v>898936</v>
      </c>
      <c r="AQ40" s="122">
        <f t="shared" si="4"/>
        <v>2281915</v>
      </c>
      <c r="AR40" s="122">
        <f t="shared" si="5"/>
        <v>0</v>
      </c>
      <c r="AS40" s="122">
        <v>0</v>
      </c>
      <c r="AT40" s="122">
        <v>0</v>
      </c>
      <c r="AU40" s="122"/>
      <c r="AV40" s="122">
        <v>0</v>
      </c>
      <c r="AW40" s="122">
        <f t="shared" si="6"/>
        <v>29000</v>
      </c>
      <c r="AX40" s="122">
        <v>0</v>
      </c>
      <c r="AY40" s="134">
        <f t="shared" si="12"/>
        <v>207447</v>
      </c>
      <c r="AZ40" s="122">
        <f t="shared" si="7"/>
        <v>0</v>
      </c>
      <c r="BA40" s="122">
        <f t="shared" si="8"/>
        <v>1382979</v>
      </c>
      <c r="BB40" s="122">
        <f t="shared" si="9"/>
        <v>1135383</v>
      </c>
      <c r="BC40" s="122">
        <f t="shared" si="10"/>
        <v>2518362</v>
      </c>
      <c r="BD40" s="106"/>
      <c r="BE40" s="125" t="str">
        <f>+CONCATENATE(Q40,R40)</f>
        <v>Despacho del Superintendente - Grupo de Trabajo de Apoyo a la Red Nacional de Protección al Consumidor</v>
      </c>
      <c r="BH40" s="126"/>
      <c r="BI40" s="127"/>
      <c r="BS40" s="166" t="s">
        <v>377</v>
      </c>
      <c r="BT40" s="167">
        <v>5059792</v>
      </c>
    </row>
    <row r="41" spans="1:96" ht="25.5" x14ac:dyDescent="0.25">
      <c r="A41" s="106" t="s">
        <v>95</v>
      </c>
      <c r="B41" s="105" t="s">
        <v>127</v>
      </c>
      <c r="C41" s="106" t="s">
        <v>97</v>
      </c>
      <c r="D41" s="132">
        <v>51940634</v>
      </c>
      <c r="E41" s="105" t="s">
        <v>246</v>
      </c>
      <c r="F41" s="107" t="s">
        <v>402</v>
      </c>
      <c r="G41" s="106" t="s">
        <v>36</v>
      </c>
      <c r="H41" s="107" t="s">
        <v>101</v>
      </c>
      <c r="I41" s="108" t="s">
        <v>175</v>
      </c>
      <c r="J41" s="108">
        <v>162</v>
      </c>
      <c r="K41" s="108"/>
      <c r="L41" s="109"/>
      <c r="M41" s="110"/>
      <c r="N41" s="109"/>
      <c r="O41" s="110"/>
      <c r="P41" s="110" t="s">
        <v>103</v>
      </c>
      <c r="Q41" s="107" t="s">
        <v>403</v>
      </c>
      <c r="R41" s="109"/>
      <c r="S41" s="112" t="s">
        <v>404</v>
      </c>
      <c r="T41" s="113" t="s">
        <v>405</v>
      </c>
      <c r="U41" s="133" t="s">
        <v>406</v>
      </c>
      <c r="V41" s="115">
        <v>25088</v>
      </c>
      <c r="W41" s="115">
        <f t="shared" ca="1" si="0"/>
        <v>42293.432304166665</v>
      </c>
      <c r="X41" s="116">
        <f t="shared" ca="1" si="1"/>
        <v>46.463013698630135</v>
      </c>
      <c r="Y41" s="117">
        <v>36685</v>
      </c>
      <c r="Z41" s="108">
        <f t="shared" ca="1" si="2"/>
        <v>15.145205479452056</v>
      </c>
      <c r="AA41" s="118"/>
      <c r="AB41" s="119" t="s">
        <v>108</v>
      </c>
      <c r="AC41" s="119" t="s">
        <v>109</v>
      </c>
      <c r="AD41" s="120" t="s">
        <v>110</v>
      </c>
      <c r="AE41" s="119" t="s">
        <v>111</v>
      </c>
      <c r="AF41" s="108">
        <v>130</v>
      </c>
      <c r="AG41" s="108" t="s">
        <v>112</v>
      </c>
      <c r="AH41" s="108" t="s">
        <v>124</v>
      </c>
      <c r="AI41" s="108" t="s">
        <v>155</v>
      </c>
      <c r="AJ41" s="108"/>
      <c r="AK41" s="115">
        <v>41012</v>
      </c>
      <c r="AL41" s="115"/>
      <c r="AM41" s="115" t="s">
        <v>125</v>
      </c>
      <c r="AN41" s="15" t="s">
        <v>407</v>
      </c>
      <c r="AO41" s="121">
        <f>VLOOKUP(I41,[3]DATOS!$B$6:$D$46,3)</f>
        <v>2243986</v>
      </c>
      <c r="AP41" s="122">
        <f t="shared" si="3"/>
        <v>1458591</v>
      </c>
      <c r="AQ41" s="122">
        <f t="shared" si="4"/>
        <v>3702577</v>
      </c>
      <c r="AR41" s="122">
        <f t="shared" si="5"/>
        <v>0</v>
      </c>
      <c r="AS41" s="122">
        <v>0</v>
      </c>
      <c r="AT41" s="122">
        <v>0</v>
      </c>
      <c r="AU41" s="122"/>
      <c r="AV41" s="122">
        <v>0</v>
      </c>
      <c r="AW41" s="122">
        <f t="shared" si="6"/>
        <v>29000</v>
      </c>
      <c r="AX41" s="122">
        <v>0</v>
      </c>
      <c r="AY41" s="134">
        <f t="shared" si="12"/>
        <v>336598</v>
      </c>
      <c r="AZ41" s="122">
        <f t="shared" si="7"/>
        <v>0</v>
      </c>
      <c r="BA41" s="122">
        <f t="shared" si="8"/>
        <v>2243986</v>
      </c>
      <c r="BB41" s="122">
        <f t="shared" si="9"/>
        <v>1824189</v>
      </c>
      <c r="BC41" s="122">
        <f t="shared" si="10"/>
        <v>4068175</v>
      </c>
      <c r="BD41" s="106"/>
      <c r="BE41" s="125" t="str">
        <f>+CONCATENATE(Q41,R41)</f>
        <v>Dirección Financiera</v>
      </c>
      <c r="BH41" s="126"/>
      <c r="BI41" s="127"/>
      <c r="BS41" s="103"/>
      <c r="BT41" s="103"/>
      <c r="CR41" s="104"/>
    </row>
    <row r="42" spans="1:96" ht="25.5" x14ac:dyDescent="0.25">
      <c r="A42" s="106" t="s">
        <v>95</v>
      </c>
      <c r="B42" s="105" t="s">
        <v>96</v>
      </c>
      <c r="C42" s="106" t="s">
        <v>97</v>
      </c>
      <c r="D42" s="132">
        <v>51776133</v>
      </c>
      <c r="E42" s="105" t="s">
        <v>408</v>
      </c>
      <c r="F42" s="107" t="s">
        <v>409</v>
      </c>
      <c r="G42" s="106" t="s">
        <v>36</v>
      </c>
      <c r="H42" s="107" t="s">
        <v>145</v>
      </c>
      <c r="I42" s="108" t="s">
        <v>102</v>
      </c>
      <c r="J42" s="108">
        <v>513</v>
      </c>
      <c r="K42" s="108">
        <v>332</v>
      </c>
      <c r="L42" s="109" t="s">
        <v>146</v>
      </c>
      <c r="M42" s="110" t="s">
        <v>185</v>
      </c>
      <c r="N42" s="109"/>
      <c r="O42" s="110"/>
      <c r="P42" s="110" t="s">
        <v>103</v>
      </c>
      <c r="Q42" s="107" t="s">
        <v>217</v>
      </c>
      <c r="R42" s="111" t="s">
        <v>120</v>
      </c>
      <c r="S42" s="112" t="s">
        <v>410</v>
      </c>
      <c r="T42" s="113" t="s">
        <v>411</v>
      </c>
      <c r="U42" s="133"/>
      <c r="V42" s="115">
        <v>23854</v>
      </c>
      <c r="W42" s="115">
        <f t="shared" ca="1" si="0"/>
        <v>42293.432304166665</v>
      </c>
      <c r="X42" s="116">
        <f t="shared" ca="1" si="1"/>
        <v>49.791780821917811</v>
      </c>
      <c r="Y42" s="117">
        <v>31223</v>
      </c>
      <c r="Z42" s="108">
        <f t="shared" ca="1" si="2"/>
        <v>29.893150684931506</v>
      </c>
      <c r="AA42" s="118"/>
      <c r="AB42" s="119" t="s">
        <v>152</v>
      </c>
      <c r="AC42" s="119" t="s">
        <v>153</v>
      </c>
      <c r="AD42" s="120" t="s">
        <v>110</v>
      </c>
      <c r="AE42" s="119" t="s">
        <v>111</v>
      </c>
      <c r="AF42" s="108">
        <v>2020</v>
      </c>
      <c r="AG42" s="108" t="s">
        <v>70</v>
      </c>
      <c r="AH42" s="108" t="s">
        <v>124</v>
      </c>
      <c r="AI42" s="108" t="s">
        <v>114</v>
      </c>
      <c r="AJ42" s="108"/>
      <c r="AK42" s="115">
        <v>40927</v>
      </c>
      <c r="AL42" s="115"/>
      <c r="AM42" s="115" t="s">
        <v>125</v>
      </c>
      <c r="AN42" s="15" t="s">
        <v>412</v>
      </c>
      <c r="AO42" s="121">
        <f>VLOOKUP(I42,[3]DATOS!$B$6:$D$46,3)</f>
        <v>2418255</v>
      </c>
      <c r="AP42" s="122">
        <f t="shared" si="3"/>
        <v>1571866</v>
      </c>
      <c r="AQ42" s="122">
        <f t="shared" si="4"/>
        <v>3990121</v>
      </c>
      <c r="AR42" s="122">
        <f t="shared" si="5"/>
        <v>0</v>
      </c>
      <c r="AS42" s="122">
        <v>0</v>
      </c>
      <c r="AT42" s="122">
        <v>0</v>
      </c>
      <c r="AU42" s="122"/>
      <c r="AV42" s="122">
        <v>0</v>
      </c>
      <c r="AW42" s="122">
        <f t="shared" si="6"/>
        <v>29000</v>
      </c>
      <c r="AX42" s="122">
        <v>0</v>
      </c>
      <c r="AY42" s="134">
        <f t="shared" si="12"/>
        <v>362738</v>
      </c>
      <c r="AZ42" s="122">
        <f t="shared" si="7"/>
        <v>0</v>
      </c>
      <c r="BA42" s="122">
        <f t="shared" si="8"/>
        <v>2418255</v>
      </c>
      <c r="BB42" s="122">
        <f t="shared" si="9"/>
        <v>1963604</v>
      </c>
      <c r="BC42" s="122">
        <f t="shared" si="10"/>
        <v>4381859</v>
      </c>
      <c r="BD42" s="85"/>
    </row>
    <row r="43" spans="1:96" x14ac:dyDescent="0.25">
      <c r="A43" s="106" t="s">
        <v>140</v>
      </c>
      <c r="B43" s="105" t="s">
        <v>141</v>
      </c>
      <c r="C43" s="106" t="s">
        <v>142</v>
      </c>
      <c r="D43" s="132">
        <v>80234496</v>
      </c>
      <c r="E43" s="105" t="s">
        <v>413</v>
      </c>
      <c r="F43" s="107" t="s">
        <v>414</v>
      </c>
      <c r="G43" s="106" t="s">
        <v>36</v>
      </c>
      <c r="H43" s="107" t="s">
        <v>101</v>
      </c>
      <c r="I43" s="108" t="s">
        <v>358</v>
      </c>
      <c r="J43" s="108"/>
      <c r="K43" s="108"/>
      <c r="L43" s="109"/>
      <c r="M43" s="110"/>
      <c r="N43" s="109"/>
      <c r="O43" s="110"/>
      <c r="P43" s="110" t="s">
        <v>202</v>
      </c>
      <c r="Q43" s="107" t="s">
        <v>306</v>
      </c>
      <c r="R43" s="111" t="s">
        <v>120</v>
      </c>
      <c r="S43" s="112" t="s">
        <v>106</v>
      </c>
      <c r="T43" s="113"/>
      <c r="U43" s="133">
        <v>191254</v>
      </c>
      <c r="V43" s="115">
        <v>29507</v>
      </c>
      <c r="W43" s="115">
        <f t="shared" ca="1" si="0"/>
        <v>42293.432304166665</v>
      </c>
      <c r="X43" s="116">
        <f t="shared" ca="1" si="1"/>
        <v>34.528767123287672</v>
      </c>
      <c r="Y43" s="117">
        <v>41663</v>
      </c>
      <c r="Z43" s="108">
        <f t="shared" ca="1" si="2"/>
        <v>1.704109589041096</v>
      </c>
      <c r="AA43" s="118"/>
      <c r="AB43" s="119" t="s">
        <v>108</v>
      </c>
      <c r="AC43" s="119" t="s">
        <v>109</v>
      </c>
      <c r="AD43" s="120" t="s">
        <v>110</v>
      </c>
      <c r="AE43" s="119" t="s">
        <v>154</v>
      </c>
      <c r="AF43" s="108">
        <v>2000</v>
      </c>
      <c r="AG43" s="108" t="s">
        <v>70</v>
      </c>
      <c r="AH43" s="108" t="s">
        <v>160</v>
      </c>
      <c r="AI43" s="108" t="s">
        <v>155</v>
      </c>
      <c r="AJ43" s="169"/>
      <c r="AK43" s="115"/>
      <c r="AL43" s="115"/>
      <c r="AM43" s="115"/>
      <c r="AN43" s="15" t="s">
        <v>415</v>
      </c>
      <c r="AO43" s="121">
        <f>VLOOKUP(I43,[3]DATOS!$B$6:$D$46,3)</f>
        <v>1694203</v>
      </c>
      <c r="AP43" s="122">
        <f t="shared" si="3"/>
        <v>1101232</v>
      </c>
      <c r="AQ43" s="122">
        <f t="shared" si="4"/>
        <v>2795435</v>
      </c>
      <c r="AR43" s="122">
        <f t="shared" si="5"/>
        <v>0</v>
      </c>
      <c r="AS43" s="122">
        <v>0</v>
      </c>
      <c r="AT43" s="122">
        <v>0</v>
      </c>
      <c r="AU43" s="122"/>
      <c r="AV43" s="122">
        <v>0</v>
      </c>
      <c r="AW43" s="122">
        <f t="shared" si="6"/>
        <v>29000</v>
      </c>
      <c r="AX43" s="122">
        <v>0</v>
      </c>
      <c r="AY43" s="134">
        <v>0</v>
      </c>
      <c r="AZ43" s="122">
        <f t="shared" si="7"/>
        <v>0</v>
      </c>
      <c r="BA43" s="122">
        <f t="shared" si="8"/>
        <v>1694203</v>
      </c>
      <c r="BB43" s="122">
        <f t="shared" si="9"/>
        <v>1130232</v>
      </c>
      <c r="BC43" s="122">
        <f t="shared" si="10"/>
        <v>2824435</v>
      </c>
      <c r="BD43" s="106"/>
      <c r="BE43" s="125" t="str">
        <f>+CONCATENATE(Q43,R43)</f>
        <v>Despacho del Superintendente Delegado para la Propiedad Industrial</v>
      </c>
      <c r="BH43" s="126"/>
      <c r="BI43" s="127"/>
    </row>
    <row r="44" spans="1:96" x14ac:dyDescent="0.25">
      <c r="A44" s="106" t="s">
        <v>140</v>
      </c>
      <c r="B44" s="105" t="s">
        <v>141</v>
      </c>
      <c r="C44" s="106" t="s">
        <v>142</v>
      </c>
      <c r="D44" s="132">
        <v>79879352</v>
      </c>
      <c r="E44" s="105" t="s">
        <v>416</v>
      </c>
      <c r="F44" s="107" t="s">
        <v>417</v>
      </c>
      <c r="G44" s="106" t="s">
        <v>36</v>
      </c>
      <c r="H44" s="107" t="s">
        <v>101</v>
      </c>
      <c r="I44" s="108" t="s">
        <v>102</v>
      </c>
      <c r="J44" s="108">
        <v>89</v>
      </c>
      <c r="K44" s="108"/>
      <c r="L44" s="109"/>
      <c r="M44" s="110"/>
      <c r="N44" s="109"/>
      <c r="O44" s="110"/>
      <c r="P44" s="110" t="s">
        <v>103</v>
      </c>
      <c r="Q44" s="107" t="s">
        <v>104</v>
      </c>
      <c r="R44" s="109" t="s">
        <v>105</v>
      </c>
      <c r="S44" s="112" t="s">
        <v>106</v>
      </c>
      <c r="T44" s="113" t="s">
        <v>107</v>
      </c>
      <c r="U44" s="133">
        <v>141937</v>
      </c>
      <c r="V44" s="115">
        <v>28881</v>
      </c>
      <c r="W44" s="115">
        <f t="shared" ca="1" si="0"/>
        <v>42293.432304166665</v>
      </c>
      <c r="X44" s="116">
        <f t="shared" ca="1" si="1"/>
        <v>36.219178082191782</v>
      </c>
      <c r="Y44" s="117">
        <v>41458</v>
      </c>
      <c r="Z44" s="108">
        <f t="shared" ca="1" si="2"/>
        <v>2.2547945205479452</v>
      </c>
      <c r="AA44" s="118"/>
      <c r="AB44" s="119" t="s">
        <v>108</v>
      </c>
      <c r="AC44" s="119" t="s">
        <v>109</v>
      </c>
      <c r="AD44" s="120" t="s">
        <v>110</v>
      </c>
      <c r="AE44" s="119" t="s">
        <v>154</v>
      </c>
      <c r="AF44" s="108">
        <v>144</v>
      </c>
      <c r="AG44" s="108" t="s">
        <v>112</v>
      </c>
      <c r="AH44" s="108" t="s">
        <v>160</v>
      </c>
      <c r="AI44" s="108" t="s">
        <v>196</v>
      </c>
      <c r="AJ44" s="108"/>
      <c r="AK44" s="115"/>
      <c r="AL44" s="115"/>
      <c r="AM44" s="115"/>
      <c r="AN44" s="16" t="s">
        <v>418</v>
      </c>
      <c r="AO44" s="121">
        <f>VLOOKUP(I44,[3]DATOS!$B$6:$D$46,3)</f>
        <v>2418255</v>
      </c>
      <c r="AP44" s="122">
        <f t="shared" si="3"/>
        <v>1571866</v>
      </c>
      <c r="AQ44" s="122">
        <f t="shared" si="4"/>
        <v>3990121</v>
      </c>
      <c r="AR44" s="122">
        <f t="shared" si="5"/>
        <v>0</v>
      </c>
      <c r="AS44" s="122">
        <v>0</v>
      </c>
      <c r="AT44" s="122">
        <v>0</v>
      </c>
      <c r="AU44" s="122"/>
      <c r="AV44" s="122">
        <v>0</v>
      </c>
      <c r="AW44" s="122">
        <f t="shared" si="6"/>
        <v>29000</v>
      </c>
      <c r="AX44" s="122">
        <v>0</v>
      </c>
      <c r="AY44" s="134">
        <v>0</v>
      </c>
      <c r="AZ44" s="122">
        <f t="shared" si="7"/>
        <v>0</v>
      </c>
      <c r="BA44" s="122">
        <f t="shared" si="8"/>
        <v>2418255</v>
      </c>
      <c r="BB44" s="122">
        <f t="shared" si="9"/>
        <v>1600866</v>
      </c>
      <c r="BC44" s="122">
        <f t="shared" si="10"/>
        <v>4019121</v>
      </c>
      <c r="BD44" s="106"/>
      <c r="BE44" s="125" t="str">
        <f>+CONCATENATE(Q44,R44)</f>
        <v>Dirección Administrativa- Grupo de Trabajo de Contratación</v>
      </c>
      <c r="BF44" s="104"/>
      <c r="BG44" s="154"/>
      <c r="BH44" s="126"/>
      <c r="BI44" s="127"/>
      <c r="BJ44" s="104"/>
      <c r="BK44" s="104"/>
      <c r="BL44" s="104"/>
      <c r="BM44" s="104"/>
      <c r="BN44" s="104"/>
      <c r="BO44" s="104"/>
      <c r="BP44" s="104"/>
      <c r="BQ44" s="104"/>
      <c r="BR44" s="104"/>
      <c r="BS44" s="154"/>
      <c r="BT44" s="154"/>
      <c r="BU44" s="104"/>
      <c r="BV44" s="104"/>
      <c r="BW44" s="104"/>
      <c r="BX44" s="104"/>
      <c r="BY44" s="104"/>
      <c r="BZ44" s="104"/>
      <c r="CA44" s="104"/>
      <c r="CB44" s="104"/>
      <c r="CC44" s="104"/>
      <c r="CD44" s="104"/>
      <c r="CE44" s="104"/>
      <c r="CF44" s="104"/>
      <c r="CG44" s="104"/>
      <c r="CH44" s="104"/>
      <c r="CI44" s="104"/>
      <c r="CJ44" s="104"/>
      <c r="CK44" s="104"/>
      <c r="CL44" s="104"/>
      <c r="CM44" s="104"/>
      <c r="CN44" s="104"/>
      <c r="CO44" s="104"/>
    </row>
    <row r="45" spans="1:96" x14ac:dyDescent="0.25">
      <c r="A45" s="106" t="s">
        <v>140</v>
      </c>
      <c r="B45" s="105" t="s">
        <v>141</v>
      </c>
      <c r="C45" s="106" t="s">
        <v>142</v>
      </c>
      <c r="D45" s="132">
        <v>19459855</v>
      </c>
      <c r="E45" s="105" t="s">
        <v>419</v>
      </c>
      <c r="F45" s="107" t="s">
        <v>420</v>
      </c>
      <c r="G45" s="106" t="s">
        <v>36</v>
      </c>
      <c r="H45" s="109" t="s">
        <v>421</v>
      </c>
      <c r="I45" s="110" t="s">
        <v>422</v>
      </c>
      <c r="J45" s="108">
        <v>57</v>
      </c>
      <c r="K45" s="108">
        <v>379</v>
      </c>
      <c r="L45" s="109" t="s">
        <v>241</v>
      </c>
      <c r="M45" s="110" t="s">
        <v>209</v>
      </c>
      <c r="N45" s="109"/>
      <c r="O45" s="110"/>
      <c r="P45" s="110" t="s">
        <v>202</v>
      </c>
      <c r="Q45" s="107" t="s">
        <v>233</v>
      </c>
      <c r="R45" s="111" t="s">
        <v>234</v>
      </c>
      <c r="S45" s="112" t="s">
        <v>404</v>
      </c>
      <c r="T45" s="113" t="s">
        <v>423</v>
      </c>
      <c r="U45" s="133" t="s">
        <v>424</v>
      </c>
      <c r="V45" s="115">
        <v>22080</v>
      </c>
      <c r="W45" s="115">
        <f t="shared" ca="1" si="0"/>
        <v>42293.432304166665</v>
      </c>
      <c r="X45" s="116">
        <f t="shared" ca="1" si="1"/>
        <v>54.583561643835615</v>
      </c>
      <c r="Y45" s="117">
        <v>34366</v>
      </c>
      <c r="Z45" s="108">
        <f t="shared" ca="1" si="2"/>
        <v>21.410958904109588</v>
      </c>
      <c r="AA45" s="118"/>
      <c r="AB45" s="119" t="s">
        <v>152</v>
      </c>
      <c r="AC45" s="119" t="s">
        <v>153</v>
      </c>
      <c r="AD45" s="120" t="s">
        <v>110</v>
      </c>
      <c r="AE45" s="119" t="s">
        <v>154</v>
      </c>
      <c r="AF45" s="108">
        <v>1016</v>
      </c>
      <c r="AG45" s="108" t="s">
        <v>70</v>
      </c>
      <c r="AH45" s="108" t="s">
        <v>124</v>
      </c>
      <c r="AI45" s="108" t="s">
        <v>114</v>
      </c>
      <c r="AJ45" s="108"/>
      <c r="AK45" s="115">
        <v>41240</v>
      </c>
      <c r="AL45" s="115"/>
      <c r="AM45" s="115" t="s">
        <v>125</v>
      </c>
      <c r="AN45" s="16" t="s">
        <v>425</v>
      </c>
      <c r="AO45" s="121">
        <f>VLOOKUP(I45,[3]DATOS!$B$6:$D$46,3)</f>
        <v>2779762</v>
      </c>
      <c r="AP45" s="122">
        <f t="shared" si="3"/>
        <v>1806845</v>
      </c>
      <c r="AQ45" s="122">
        <f t="shared" si="4"/>
        <v>4586607</v>
      </c>
      <c r="AR45" s="122">
        <f t="shared" si="5"/>
        <v>0</v>
      </c>
      <c r="AS45" s="122">
        <v>0</v>
      </c>
      <c r="AT45" s="122">
        <v>0</v>
      </c>
      <c r="AU45" s="122"/>
      <c r="AV45" s="122">
        <v>0</v>
      </c>
      <c r="AW45" s="122">
        <f t="shared" si="6"/>
        <v>29000</v>
      </c>
      <c r="AX45" s="122">
        <v>0</v>
      </c>
      <c r="AY45" s="134">
        <f>ROUND(AO45*15%,0)</f>
        <v>416964</v>
      </c>
      <c r="AZ45" s="122">
        <f t="shared" si="7"/>
        <v>0</v>
      </c>
      <c r="BA45" s="122">
        <f t="shared" si="8"/>
        <v>2779762</v>
      </c>
      <c r="BB45" s="122">
        <f t="shared" si="9"/>
        <v>2252809</v>
      </c>
      <c r="BC45" s="122">
        <f t="shared" si="10"/>
        <v>5032571</v>
      </c>
      <c r="BD45" s="106"/>
    </row>
    <row r="46" spans="1:96" s="170" customFormat="1" ht="25.5" x14ac:dyDescent="0.25">
      <c r="A46" s="106" t="s">
        <v>255</v>
      </c>
      <c r="B46" s="105" t="s">
        <v>141</v>
      </c>
      <c r="C46" s="106" t="s">
        <v>142</v>
      </c>
      <c r="D46" s="132">
        <v>79419161</v>
      </c>
      <c r="E46" s="105" t="s">
        <v>426</v>
      </c>
      <c r="F46" s="107" t="s">
        <v>427</v>
      </c>
      <c r="G46" s="106" t="s">
        <v>36</v>
      </c>
      <c r="H46" s="107" t="s">
        <v>101</v>
      </c>
      <c r="I46" s="108" t="s">
        <v>175</v>
      </c>
      <c r="J46" s="108">
        <v>142</v>
      </c>
      <c r="K46" s="108"/>
      <c r="L46" s="107"/>
      <c r="M46" s="108"/>
      <c r="N46" s="109"/>
      <c r="O46" s="110"/>
      <c r="P46" s="110" t="s">
        <v>103</v>
      </c>
      <c r="Q46" s="107" t="s">
        <v>176</v>
      </c>
      <c r="R46" s="111" t="s">
        <v>120</v>
      </c>
      <c r="S46" s="112" t="s">
        <v>428</v>
      </c>
      <c r="T46" s="112"/>
      <c r="U46" s="133" t="s">
        <v>429</v>
      </c>
      <c r="V46" s="115">
        <v>24294</v>
      </c>
      <c r="W46" s="115">
        <f t="shared" ca="1" si="0"/>
        <v>42293.432304166665</v>
      </c>
      <c r="X46" s="116">
        <f t="shared" ca="1" si="1"/>
        <v>48.602739726027394</v>
      </c>
      <c r="Y46" s="117">
        <v>35676</v>
      </c>
      <c r="Z46" s="108">
        <f t="shared" ca="1" si="2"/>
        <v>17.87123287671233</v>
      </c>
      <c r="AA46" s="118"/>
      <c r="AB46" s="119" t="s">
        <v>108</v>
      </c>
      <c r="AC46" s="119" t="s">
        <v>109</v>
      </c>
      <c r="AD46" s="120" t="s">
        <v>110</v>
      </c>
      <c r="AE46" s="119" t="s">
        <v>154</v>
      </c>
      <c r="AF46" s="108">
        <v>6100</v>
      </c>
      <c r="AG46" s="108" t="s">
        <v>70</v>
      </c>
      <c r="AH46" s="108" t="s">
        <v>124</v>
      </c>
      <c r="AI46" s="108" t="s">
        <v>196</v>
      </c>
      <c r="AJ46" s="108"/>
      <c r="AK46" s="115">
        <v>40980</v>
      </c>
      <c r="AL46" s="115"/>
      <c r="AM46" s="115" t="s">
        <v>197</v>
      </c>
      <c r="AN46" s="17" t="s">
        <v>430</v>
      </c>
      <c r="AO46" s="121">
        <f>VLOOKUP(I46,[3]DATOS!$B$6:$D$46,3)</f>
        <v>2243986</v>
      </c>
      <c r="AP46" s="122">
        <f t="shared" si="3"/>
        <v>1458591</v>
      </c>
      <c r="AQ46" s="122">
        <f t="shared" si="4"/>
        <v>3702577</v>
      </c>
      <c r="AR46" s="122">
        <f t="shared" si="5"/>
        <v>0</v>
      </c>
      <c r="AS46" s="122">
        <v>0</v>
      </c>
      <c r="AT46" s="122">
        <v>0</v>
      </c>
      <c r="AU46" s="122"/>
      <c r="AV46" s="122">
        <v>0</v>
      </c>
      <c r="AW46" s="122">
        <f t="shared" si="6"/>
        <v>29000</v>
      </c>
      <c r="AX46" s="122">
        <v>0</v>
      </c>
      <c r="AY46" s="134">
        <f>ROUND(AO46*15%,0)</f>
        <v>336598</v>
      </c>
      <c r="AZ46" s="122">
        <f t="shared" si="7"/>
        <v>0</v>
      </c>
      <c r="BA46" s="122">
        <f t="shared" si="8"/>
        <v>2243986</v>
      </c>
      <c r="BB46" s="122">
        <f t="shared" si="9"/>
        <v>1824189</v>
      </c>
      <c r="BC46" s="122">
        <f t="shared" si="10"/>
        <v>4068175</v>
      </c>
      <c r="BD46" s="106"/>
      <c r="BE46" s="125" t="str">
        <f>+CONCATENATE(Q46,R46)</f>
        <v>Dirección de Investigaciones para el Control y Verificación de Reglamentos Técnicos y Metrología Legal</v>
      </c>
      <c r="BF46" s="102"/>
      <c r="BG46" s="27"/>
      <c r="BH46" s="155"/>
      <c r="BI46" s="127"/>
      <c r="BJ46" s="102"/>
      <c r="BK46" s="102"/>
      <c r="BL46" s="102"/>
      <c r="BM46" s="102"/>
      <c r="BN46" s="102"/>
      <c r="BO46" s="102"/>
      <c r="BP46" s="102"/>
      <c r="BQ46" s="102"/>
      <c r="BR46" s="102"/>
      <c r="BS46" s="103"/>
      <c r="BT46" s="103"/>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row>
    <row r="47" spans="1:96" s="104" customFormat="1" x14ac:dyDescent="0.25">
      <c r="A47" s="106" t="s">
        <v>95</v>
      </c>
      <c r="B47" s="105" t="s">
        <v>96</v>
      </c>
      <c r="C47" s="106" t="s">
        <v>97</v>
      </c>
      <c r="D47" s="132">
        <v>28551411</v>
      </c>
      <c r="E47" s="105" t="s">
        <v>431</v>
      </c>
      <c r="F47" s="107" t="s">
        <v>432</v>
      </c>
      <c r="G47" s="106" t="s">
        <v>433</v>
      </c>
      <c r="H47" s="107" t="s">
        <v>101</v>
      </c>
      <c r="I47" s="110" t="s">
        <v>358</v>
      </c>
      <c r="J47" s="108">
        <v>284</v>
      </c>
      <c r="K47" s="110"/>
      <c r="L47" s="109"/>
      <c r="M47" s="110"/>
      <c r="N47" s="109"/>
      <c r="O47" s="110"/>
      <c r="P47" s="110" t="s">
        <v>103</v>
      </c>
      <c r="Q47" s="107" t="s">
        <v>217</v>
      </c>
      <c r="R47" s="109" t="s">
        <v>434</v>
      </c>
      <c r="S47" s="112" t="s">
        <v>435</v>
      </c>
      <c r="T47" s="113"/>
      <c r="U47" s="133">
        <v>28551411</v>
      </c>
      <c r="V47" s="115">
        <v>29932</v>
      </c>
      <c r="W47" s="115">
        <f t="shared" ca="1" si="0"/>
        <v>42293.432304166665</v>
      </c>
      <c r="X47" s="116">
        <f t="shared" ca="1" si="1"/>
        <v>33.38082191780822</v>
      </c>
      <c r="Y47" s="117">
        <v>41548</v>
      </c>
      <c r="Z47" s="108">
        <f t="shared" ca="1" si="2"/>
        <v>2.0136986301369864</v>
      </c>
      <c r="AA47" s="118"/>
      <c r="AB47" s="119" t="s">
        <v>108</v>
      </c>
      <c r="AC47" s="119" t="s">
        <v>109</v>
      </c>
      <c r="AD47" s="120" t="s">
        <v>110</v>
      </c>
      <c r="AE47" s="119" t="s">
        <v>111</v>
      </c>
      <c r="AF47" s="108">
        <v>2024</v>
      </c>
      <c r="AG47" s="108" t="s">
        <v>70</v>
      </c>
      <c r="AH47" s="108" t="s">
        <v>124</v>
      </c>
      <c r="AI47" s="108" t="s">
        <v>155</v>
      </c>
      <c r="AJ47" s="108"/>
      <c r="AK47" s="115"/>
      <c r="AL47" s="115"/>
      <c r="AM47" s="115"/>
      <c r="AN47" s="16" t="s">
        <v>436</v>
      </c>
      <c r="AO47" s="121">
        <f>VLOOKUP(I47,[3]DATOS!$B$6:$D$46,3)</f>
        <v>1694203</v>
      </c>
      <c r="AP47" s="122">
        <f t="shared" si="3"/>
        <v>1101232</v>
      </c>
      <c r="AQ47" s="122">
        <f t="shared" si="4"/>
        <v>2795435</v>
      </c>
      <c r="AR47" s="122">
        <f t="shared" si="5"/>
        <v>0</v>
      </c>
      <c r="AS47" s="122">
        <v>0</v>
      </c>
      <c r="AT47" s="122">
        <v>0</v>
      </c>
      <c r="AU47" s="122"/>
      <c r="AV47" s="122">
        <v>0</v>
      </c>
      <c r="AW47" s="122">
        <f t="shared" si="6"/>
        <v>29000</v>
      </c>
      <c r="AX47" s="122">
        <v>0</v>
      </c>
      <c r="AY47" s="134">
        <v>0</v>
      </c>
      <c r="AZ47" s="122">
        <f t="shared" si="7"/>
        <v>0</v>
      </c>
      <c r="BA47" s="122">
        <f t="shared" si="8"/>
        <v>1694203</v>
      </c>
      <c r="BB47" s="122">
        <f t="shared" si="9"/>
        <v>1130232</v>
      </c>
      <c r="BC47" s="122">
        <f t="shared" si="10"/>
        <v>2824435</v>
      </c>
      <c r="BD47" s="106"/>
      <c r="BE47" s="125" t="str">
        <f>+CONCATENATE(Q47,R47)</f>
        <v>Dirección de Nuevas Creaciones- Grupo de Trabajo de Ciencias Farmacéuticas y Biológicas</v>
      </c>
      <c r="BF47" s="102"/>
      <c r="BG47" s="103"/>
      <c r="BH47" s="126"/>
      <c r="BI47" s="127"/>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row>
    <row r="48" spans="1:96" x14ac:dyDescent="0.25">
      <c r="A48" s="106" t="s">
        <v>95</v>
      </c>
      <c r="B48" s="105" t="s">
        <v>127</v>
      </c>
      <c r="C48" s="106" t="s">
        <v>97</v>
      </c>
      <c r="D48" s="132">
        <v>52078777</v>
      </c>
      <c r="E48" s="105" t="s">
        <v>437</v>
      </c>
      <c r="F48" s="107" t="s">
        <v>438</v>
      </c>
      <c r="G48" s="106" t="s">
        <v>36</v>
      </c>
      <c r="H48" s="107" t="s">
        <v>247</v>
      </c>
      <c r="I48" s="108" t="s">
        <v>287</v>
      </c>
      <c r="J48" s="108">
        <v>476</v>
      </c>
      <c r="K48" s="108"/>
      <c r="L48" s="109"/>
      <c r="M48" s="110"/>
      <c r="N48" s="160" t="s">
        <v>439</v>
      </c>
      <c r="O48" s="110"/>
      <c r="P48" s="110" t="s">
        <v>103</v>
      </c>
      <c r="Q48" s="107" t="s">
        <v>249</v>
      </c>
      <c r="R48" s="111"/>
      <c r="S48" s="112" t="s">
        <v>440</v>
      </c>
      <c r="T48" s="113"/>
      <c r="U48" s="133"/>
      <c r="V48" s="115">
        <v>26537</v>
      </c>
      <c r="W48" s="115">
        <f t="shared" ca="1" si="0"/>
        <v>42293.432304166665</v>
      </c>
      <c r="X48" s="116">
        <f t="shared" ca="1" si="1"/>
        <v>42.547945205479451</v>
      </c>
      <c r="Y48" s="117">
        <v>36577</v>
      </c>
      <c r="Z48" s="108">
        <f t="shared" ca="1" si="2"/>
        <v>15.438356164383562</v>
      </c>
      <c r="AA48" s="118"/>
      <c r="AB48" s="119" t="s">
        <v>108</v>
      </c>
      <c r="AC48" s="119" t="s">
        <v>252</v>
      </c>
      <c r="AD48" s="120" t="s">
        <v>282</v>
      </c>
      <c r="AE48" s="119" t="s">
        <v>253</v>
      </c>
      <c r="AF48" s="108">
        <v>10</v>
      </c>
      <c r="AG48" s="108" t="s">
        <v>112</v>
      </c>
      <c r="AH48" s="169" t="s">
        <v>124</v>
      </c>
      <c r="AI48" s="108" t="s">
        <v>114</v>
      </c>
      <c r="AJ48" s="108"/>
      <c r="AK48" s="115">
        <v>41674</v>
      </c>
      <c r="AL48" s="115"/>
      <c r="AM48" s="115"/>
      <c r="AN48" s="15" t="s">
        <v>441</v>
      </c>
      <c r="AO48" s="121">
        <f>VLOOKUP(I48,[3]DATOS!$B$6:$D$46,3)</f>
        <v>1027665</v>
      </c>
      <c r="AP48" s="122">
        <f t="shared" si="3"/>
        <v>667982</v>
      </c>
      <c r="AQ48" s="122">
        <f t="shared" si="4"/>
        <v>1695647</v>
      </c>
      <c r="AR48" s="122">
        <f t="shared" si="5"/>
        <v>74000</v>
      </c>
      <c r="AS48" s="122">
        <v>0</v>
      </c>
      <c r="AT48" s="122">
        <v>0</v>
      </c>
      <c r="AU48" s="122"/>
      <c r="AV48" s="122">
        <v>0</v>
      </c>
      <c r="AW48" s="122">
        <f t="shared" si="6"/>
        <v>29000</v>
      </c>
      <c r="AX48" s="122">
        <v>0</v>
      </c>
      <c r="AY48" s="134">
        <f>ROUND(AO48*15%,0)</f>
        <v>154150</v>
      </c>
      <c r="AZ48" s="122">
        <f t="shared" si="7"/>
        <v>0</v>
      </c>
      <c r="BA48" s="122">
        <f t="shared" si="8"/>
        <v>1101665</v>
      </c>
      <c r="BB48" s="122">
        <f t="shared" si="9"/>
        <v>851132</v>
      </c>
      <c r="BC48" s="122">
        <f t="shared" si="10"/>
        <v>1952797</v>
      </c>
      <c r="BD48" s="106"/>
      <c r="BE48" s="125" t="str">
        <f>+CONCATENATE(Q48,R48)</f>
        <v>Oficina Asesora Jurídica</v>
      </c>
      <c r="BH48" s="135"/>
      <c r="BI48" s="127"/>
    </row>
    <row r="49" spans="1:96" x14ac:dyDescent="0.25">
      <c r="A49" s="106" t="s">
        <v>140</v>
      </c>
      <c r="B49" s="105" t="s">
        <v>141</v>
      </c>
      <c r="C49" s="106" t="s">
        <v>142</v>
      </c>
      <c r="D49" s="132">
        <v>79639893</v>
      </c>
      <c r="E49" s="105" t="s">
        <v>442</v>
      </c>
      <c r="F49" s="107" t="s">
        <v>443</v>
      </c>
      <c r="G49" s="106" t="s">
        <v>36</v>
      </c>
      <c r="H49" s="107" t="s">
        <v>101</v>
      </c>
      <c r="I49" s="108" t="s">
        <v>159</v>
      </c>
      <c r="J49" s="108">
        <v>180</v>
      </c>
      <c r="K49" s="108"/>
      <c r="L49" s="109"/>
      <c r="M49" s="110"/>
      <c r="N49" s="109"/>
      <c r="O49" s="110"/>
      <c r="P49" s="110" t="s">
        <v>103</v>
      </c>
      <c r="Q49" s="107" t="s">
        <v>104</v>
      </c>
      <c r="R49" s="109" t="s">
        <v>186</v>
      </c>
      <c r="S49" s="112" t="s">
        <v>444</v>
      </c>
      <c r="T49" s="113"/>
      <c r="U49" s="133" t="s">
        <v>445</v>
      </c>
      <c r="V49" s="115">
        <v>26923</v>
      </c>
      <c r="W49" s="115">
        <f t="shared" ca="1" si="0"/>
        <v>42293.432304166665</v>
      </c>
      <c r="X49" s="116">
        <f t="shared" ca="1" si="1"/>
        <v>41.506849315068493</v>
      </c>
      <c r="Y49" s="117">
        <v>40961</v>
      </c>
      <c r="Z49" s="108">
        <f t="shared" ca="1" si="2"/>
        <v>3.6</v>
      </c>
      <c r="AA49" s="118"/>
      <c r="AB49" s="119" t="s">
        <v>108</v>
      </c>
      <c r="AC49" s="119" t="s">
        <v>109</v>
      </c>
      <c r="AD49" s="120" t="s">
        <v>110</v>
      </c>
      <c r="AE49" s="119" t="s">
        <v>154</v>
      </c>
      <c r="AF49" s="108">
        <v>141</v>
      </c>
      <c r="AG49" s="108" t="s">
        <v>112</v>
      </c>
      <c r="AH49" s="169" t="s">
        <v>124</v>
      </c>
      <c r="AI49" s="108" t="s">
        <v>114</v>
      </c>
      <c r="AJ49" s="108"/>
      <c r="AK49" s="115">
        <v>41539</v>
      </c>
      <c r="AL49" s="115"/>
      <c r="AM49" s="130" t="s">
        <v>197</v>
      </c>
      <c r="AN49" s="17" t="s">
        <v>446</v>
      </c>
      <c r="AO49" s="121">
        <f>VLOOKUP(I49,[3]DATOS!$B$6:$D$46,3)</f>
        <v>2049478</v>
      </c>
      <c r="AP49" s="122">
        <f t="shared" si="3"/>
        <v>1332161</v>
      </c>
      <c r="AQ49" s="122">
        <f t="shared" si="4"/>
        <v>3381639</v>
      </c>
      <c r="AR49" s="122">
        <f t="shared" si="5"/>
        <v>0</v>
      </c>
      <c r="AS49" s="122">
        <v>0</v>
      </c>
      <c r="AT49" s="122">
        <v>0</v>
      </c>
      <c r="AU49" s="122"/>
      <c r="AV49" s="122">
        <v>0</v>
      </c>
      <c r="AW49" s="122">
        <f t="shared" si="6"/>
        <v>29000</v>
      </c>
      <c r="AX49" s="122">
        <v>0</v>
      </c>
      <c r="AY49" s="134">
        <v>0</v>
      </c>
      <c r="AZ49" s="122">
        <f t="shared" si="7"/>
        <v>0</v>
      </c>
      <c r="BA49" s="122">
        <f t="shared" si="8"/>
        <v>2049478</v>
      </c>
      <c r="BB49" s="122">
        <f t="shared" si="9"/>
        <v>1361161</v>
      </c>
      <c r="BC49" s="122">
        <f t="shared" si="10"/>
        <v>3410639</v>
      </c>
      <c r="BD49" s="106"/>
    </row>
    <row r="50" spans="1:96" ht="25.5" x14ac:dyDescent="0.25">
      <c r="A50" s="106" t="s">
        <v>140</v>
      </c>
      <c r="B50" s="105" t="s">
        <v>141</v>
      </c>
      <c r="C50" s="106" t="s">
        <v>142</v>
      </c>
      <c r="D50" s="132">
        <v>79970924</v>
      </c>
      <c r="E50" s="105" t="s">
        <v>447</v>
      </c>
      <c r="F50" s="107" t="s">
        <v>448</v>
      </c>
      <c r="G50" s="106" t="s">
        <v>36</v>
      </c>
      <c r="H50" s="107" t="s">
        <v>101</v>
      </c>
      <c r="I50" s="108" t="s">
        <v>185</v>
      </c>
      <c r="J50" s="108">
        <v>366</v>
      </c>
      <c r="K50" s="108"/>
      <c r="L50" s="109"/>
      <c r="M50" s="110"/>
      <c r="N50" s="109"/>
      <c r="O50" s="110"/>
      <c r="P50" s="110" t="s">
        <v>202</v>
      </c>
      <c r="Q50" s="107" t="s">
        <v>233</v>
      </c>
      <c r="R50" s="111" t="s">
        <v>449</v>
      </c>
      <c r="S50" s="112" t="s">
        <v>360</v>
      </c>
      <c r="T50" s="113" t="s">
        <v>450</v>
      </c>
      <c r="U50" s="133">
        <v>36157</v>
      </c>
      <c r="V50" s="115">
        <v>28910</v>
      </c>
      <c r="W50" s="115">
        <f t="shared" ca="1" si="0"/>
        <v>42293.432304166665</v>
      </c>
      <c r="X50" s="116">
        <f t="shared" ca="1" si="1"/>
        <v>36.142465753424659</v>
      </c>
      <c r="Y50" s="117">
        <v>36735</v>
      </c>
      <c r="Z50" s="108">
        <f t="shared" ca="1" si="2"/>
        <v>15.008219178082191</v>
      </c>
      <c r="AA50" s="118"/>
      <c r="AB50" s="119" t="s">
        <v>108</v>
      </c>
      <c r="AC50" s="119" t="s">
        <v>109</v>
      </c>
      <c r="AD50" s="120" t="s">
        <v>110</v>
      </c>
      <c r="AE50" s="119" t="s">
        <v>154</v>
      </c>
      <c r="AF50" s="108">
        <v>1010</v>
      </c>
      <c r="AG50" s="108" t="s">
        <v>361</v>
      </c>
      <c r="AH50" s="108" t="s">
        <v>113</v>
      </c>
      <c r="AI50" s="108" t="s">
        <v>213</v>
      </c>
      <c r="AJ50" s="108"/>
      <c r="AK50" s="115">
        <v>40956</v>
      </c>
      <c r="AL50" s="115"/>
      <c r="AM50" s="115" t="s">
        <v>180</v>
      </c>
      <c r="AN50" s="15" t="s">
        <v>451</v>
      </c>
      <c r="AO50" s="121">
        <f>VLOOKUP(I50,[3]DATOS!$B$6:$D$46,3)</f>
        <v>1466526</v>
      </c>
      <c r="AP50" s="122">
        <f t="shared" si="3"/>
        <v>953242</v>
      </c>
      <c r="AQ50" s="122">
        <f t="shared" si="4"/>
        <v>2419768</v>
      </c>
      <c r="AR50" s="122">
        <f t="shared" si="5"/>
        <v>0</v>
      </c>
      <c r="AS50" s="122">
        <v>0</v>
      </c>
      <c r="AT50" s="122">
        <v>0</v>
      </c>
      <c r="AU50" s="122"/>
      <c r="AV50" s="122">
        <v>0</v>
      </c>
      <c r="AW50" s="122">
        <f t="shared" si="6"/>
        <v>29000</v>
      </c>
      <c r="AX50" s="122">
        <v>0</v>
      </c>
      <c r="AY50" s="134">
        <v>0</v>
      </c>
      <c r="AZ50" s="122">
        <f t="shared" si="7"/>
        <v>0</v>
      </c>
      <c r="BA50" s="122">
        <f t="shared" si="8"/>
        <v>1466526</v>
      </c>
      <c r="BB50" s="122">
        <f t="shared" si="9"/>
        <v>982242</v>
      </c>
      <c r="BC50" s="122">
        <f t="shared" si="10"/>
        <v>2448768</v>
      </c>
      <c r="BD50" s="106"/>
      <c r="BE50" s="125" t="str">
        <f>+CONCATENATE(Q50,R50)</f>
        <v>Despacho del Superintendente Delegado para la Protección de la Competencia- Grupo de Trabajo de Integraciones Empresariales</v>
      </c>
      <c r="BH50" s="126"/>
      <c r="BI50" s="127"/>
      <c r="CR50" s="128"/>
    </row>
    <row r="51" spans="1:96" x14ac:dyDescent="0.25">
      <c r="A51" s="106" t="s">
        <v>140</v>
      </c>
      <c r="B51" s="105" t="s">
        <v>141</v>
      </c>
      <c r="C51" s="106" t="s">
        <v>142</v>
      </c>
      <c r="D51" s="132">
        <v>80821457</v>
      </c>
      <c r="E51" s="105" t="s">
        <v>452</v>
      </c>
      <c r="F51" s="107" t="s">
        <v>453</v>
      </c>
      <c r="G51" s="106" t="s">
        <v>36</v>
      </c>
      <c r="H51" s="107" t="s">
        <v>101</v>
      </c>
      <c r="I51" s="108" t="s">
        <v>147</v>
      </c>
      <c r="J51" s="108">
        <v>212</v>
      </c>
      <c r="K51" s="108"/>
      <c r="L51" s="109"/>
      <c r="M51" s="110"/>
      <c r="N51" s="160" t="s">
        <v>454</v>
      </c>
      <c r="O51" s="110"/>
      <c r="P51" s="110" t="s">
        <v>103</v>
      </c>
      <c r="Q51" s="107" t="s">
        <v>249</v>
      </c>
      <c r="R51" s="111" t="s">
        <v>250</v>
      </c>
      <c r="S51" s="112" t="s">
        <v>106</v>
      </c>
      <c r="T51" s="113" t="s">
        <v>455</v>
      </c>
      <c r="U51" s="133">
        <v>178377</v>
      </c>
      <c r="V51" s="115">
        <v>31282</v>
      </c>
      <c r="W51" s="115">
        <f t="shared" ca="1" si="0"/>
        <v>42293.432304166665</v>
      </c>
      <c r="X51" s="116">
        <f t="shared" ca="1" si="1"/>
        <v>29.734246575342464</v>
      </c>
      <c r="Y51" s="117">
        <v>41352</v>
      </c>
      <c r="Z51" s="108">
        <f t="shared" ca="1" si="2"/>
        <v>2.5397260273972604</v>
      </c>
      <c r="AA51" s="118"/>
      <c r="AB51" s="119" t="s">
        <v>108</v>
      </c>
      <c r="AC51" s="119" t="s">
        <v>109</v>
      </c>
      <c r="AD51" s="120" t="s">
        <v>282</v>
      </c>
      <c r="AE51" s="119" t="s">
        <v>154</v>
      </c>
      <c r="AF51" s="108">
        <v>14</v>
      </c>
      <c r="AG51" s="108" t="s">
        <v>112</v>
      </c>
      <c r="AH51" s="108" t="s">
        <v>124</v>
      </c>
      <c r="AI51" s="108" t="s">
        <v>213</v>
      </c>
      <c r="AJ51" s="108"/>
      <c r="AK51" s="115"/>
      <c r="AL51" s="115"/>
      <c r="AM51" s="115"/>
      <c r="AN51" s="28" t="s">
        <v>456</v>
      </c>
      <c r="AO51" s="121">
        <f>VLOOKUP(I51,[3]DATOS!$B$6:$D$46,3)</f>
        <v>1887093</v>
      </c>
      <c r="AP51" s="122">
        <f t="shared" si="3"/>
        <v>1226610</v>
      </c>
      <c r="AQ51" s="122">
        <f t="shared" si="4"/>
        <v>3113703</v>
      </c>
      <c r="AR51" s="122">
        <f t="shared" si="5"/>
        <v>0</v>
      </c>
      <c r="AS51" s="122">
        <v>0</v>
      </c>
      <c r="AT51" s="122">
        <v>0</v>
      </c>
      <c r="AU51" s="122"/>
      <c r="AV51" s="122">
        <v>0</v>
      </c>
      <c r="AW51" s="122">
        <f t="shared" si="6"/>
        <v>29000</v>
      </c>
      <c r="AX51" s="122">
        <v>0</v>
      </c>
      <c r="AY51" s="124">
        <v>0</v>
      </c>
      <c r="AZ51" s="122">
        <f t="shared" si="7"/>
        <v>0</v>
      </c>
      <c r="BA51" s="122">
        <f t="shared" si="8"/>
        <v>1887093</v>
      </c>
      <c r="BB51" s="122">
        <f t="shared" si="9"/>
        <v>1255610</v>
      </c>
      <c r="BC51" s="122">
        <f t="shared" si="10"/>
        <v>3142703</v>
      </c>
      <c r="BD51" s="106"/>
      <c r="BE51" s="125" t="str">
        <f>+CONCATENATE(Q51,R51)</f>
        <v>Oficina Asesora Jurídica- Grupo de Trabajo de Gestión Judicial</v>
      </c>
      <c r="BH51" s="126"/>
      <c r="BI51" s="127"/>
      <c r="BS51" s="103"/>
      <c r="BT51" s="103"/>
    </row>
    <row r="52" spans="1:96" ht="25.5" x14ac:dyDescent="0.25">
      <c r="A52" s="106" t="s">
        <v>95</v>
      </c>
      <c r="B52" s="105" t="s">
        <v>457</v>
      </c>
      <c r="C52" s="106" t="s">
        <v>97</v>
      </c>
      <c r="D52" s="132">
        <v>30336652</v>
      </c>
      <c r="E52" s="105" t="s">
        <v>458</v>
      </c>
      <c r="F52" s="107" t="s">
        <v>459</v>
      </c>
      <c r="G52" s="106" t="s">
        <v>460</v>
      </c>
      <c r="H52" s="107" t="s">
        <v>101</v>
      </c>
      <c r="I52" s="108" t="s">
        <v>185</v>
      </c>
      <c r="J52" s="108">
        <v>333</v>
      </c>
      <c r="K52" s="108"/>
      <c r="L52" s="109"/>
      <c r="M52" s="110"/>
      <c r="N52" s="109"/>
      <c r="O52" s="110"/>
      <c r="P52" s="110" t="s">
        <v>103</v>
      </c>
      <c r="Q52" s="107" t="s">
        <v>217</v>
      </c>
      <c r="R52" s="111" t="s">
        <v>461</v>
      </c>
      <c r="S52" s="112" t="s">
        <v>462</v>
      </c>
      <c r="T52" s="113" t="s">
        <v>463</v>
      </c>
      <c r="U52" s="133">
        <v>5213</v>
      </c>
      <c r="V52" s="115">
        <v>27118</v>
      </c>
      <c r="W52" s="115">
        <f t="shared" ca="1" si="0"/>
        <v>42293.432304166665</v>
      </c>
      <c r="X52" s="116">
        <f t="shared" ca="1" si="1"/>
        <v>40.975342465753428</v>
      </c>
      <c r="Y52" s="117">
        <v>41183</v>
      </c>
      <c r="Z52" s="108">
        <f t="shared" ca="1" si="2"/>
        <v>3</v>
      </c>
      <c r="AA52" s="118"/>
      <c r="AB52" s="119" t="s">
        <v>108</v>
      </c>
      <c r="AC52" s="119" t="s">
        <v>109</v>
      </c>
      <c r="AD52" s="120" t="s">
        <v>110</v>
      </c>
      <c r="AE52" s="119" t="s">
        <v>111</v>
      </c>
      <c r="AF52" s="108">
        <v>2021</v>
      </c>
      <c r="AG52" s="108" t="s">
        <v>70</v>
      </c>
      <c r="AH52" s="108" t="s">
        <v>124</v>
      </c>
      <c r="AI52" s="108" t="s">
        <v>155</v>
      </c>
      <c r="AJ52" s="108"/>
      <c r="AK52" s="115"/>
      <c r="AL52" s="115"/>
      <c r="AM52" s="115"/>
      <c r="AN52" s="16" t="s">
        <v>464</v>
      </c>
      <c r="AO52" s="121">
        <f>VLOOKUP(I52,[3]DATOS!$B$6:$D$46,3)</f>
        <v>1466526</v>
      </c>
      <c r="AP52" s="122">
        <f t="shared" si="3"/>
        <v>953242</v>
      </c>
      <c r="AQ52" s="122">
        <f t="shared" si="4"/>
        <v>2419768</v>
      </c>
      <c r="AR52" s="122">
        <f t="shared" si="5"/>
        <v>0</v>
      </c>
      <c r="AS52" s="122">
        <v>0</v>
      </c>
      <c r="AT52" s="122">
        <v>0</v>
      </c>
      <c r="AU52" s="122"/>
      <c r="AV52" s="122">
        <v>0</v>
      </c>
      <c r="AW52" s="122">
        <f t="shared" si="6"/>
        <v>29000</v>
      </c>
      <c r="AX52" s="122">
        <v>0</v>
      </c>
      <c r="AY52" s="134">
        <f>ROUND(AO52*15%,0)</f>
        <v>219979</v>
      </c>
      <c r="AZ52" s="122">
        <f t="shared" si="7"/>
        <v>0</v>
      </c>
      <c r="BA52" s="122">
        <f t="shared" si="8"/>
        <v>1466526</v>
      </c>
      <c r="BB52" s="122">
        <f t="shared" si="9"/>
        <v>1202221</v>
      </c>
      <c r="BC52" s="122">
        <f t="shared" si="10"/>
        <v>2668747</v>
      </c>
      <c r="BD52" s="106"/>
    </row>
    <row r="53" spans="1:96" x14ac:dyDescent="0.25">
      <c r="A53" s="140" t="s">
        <v>95</v>
      </c>
      <c r="B53" s="105" t="s">
        <v>96</v>
      </c>
      <c r="C53" s="106" t="s">
        <v>97</v>
      </c>
      <c r="D53" s="141">
        <v>1018403985</v>
      </c>
      <c r="E53" s="142" t="s">
        <v>465</v>
      </c>
      <c r="F53" s="142" t="s">
        <v>466</v>
      </c>
      <c r="G53" s="144" t="s">
        <v>36</v>
      </c>
      <c r="H53" s="107" t="s">
        <v>101</v>
      </c>
      <c r="I53" s="108" t="s">
        <v>358</v>
      </c>
      <c r="J53" s="108">
        <v>272</v>
      </c>
      <c r="K53" s="108"/>
      <c r="L53" s="109"/>
      <c r="M53" s="110"/>
      <c r="N53" s="109"/>
      <c r="O53" s="110" t="s">
        <v>467</v>
      </c>
      <c r="P53" s="110" t="s">
        <v>103</v>
      </c>
      <c r="Q53" s="107" t="s">
        <v>167</v>
      </c>
      <c r="R53" s="111" t="s">
        <v>226</v>
      </c>
      <c r="S53" s="161" t="s">
        <v>106</v>
      </c>
      <c r="T53" s="143" t="s">
        <v>107</v>
      </c>
      <c r="U53" s="140">
        <v>199091</v>
      </c>
      <c r="V53" s="145">
        <v>31439</v>
      </c>
      <c r="W53" s="146">
        <f t="shared" ca="1" si="0"/>
        <v>42293.432304166665</v>
      </c>
      <c r="X53" s="147">
        <f t="shared" ca="1" si="1"/>
        <v>29.312328767123287</v>
      </c>
      <c r="Y53" s="148">
        <v>40757</v>
      </c>
      <c r="Z53" s="147">
        <f t="shared" ca="1" si="2"/>
        <v>4.1479452054794521</v>
      </c>
      <c r="AA53" s="118"/>
      <c r="AB53" s="119" t="s">
        <v>108</v>
      </c>
      <c r="AC53" s="119" t="s">
        <v>109</v>
      </c>
      <c r="AD53" s="120" t="s">
        <v>110</v>
      </c>
      <c r="AE53" s="119" t="s">
        <v>111</v>
      </c>
      <c r="AF53" s="108">
        <v>107</v>
      </c>
      <c r="AG53" s="108" t="s">
        <v>112</v>
      </c>
      <c r="AH53" s="149" t="s">
        <v>160</v>
      </c>
      <c r="AI53" s="108" t="s">
        <v>213</v>
      </c>
      <c r="AJ53" s="108"/>
      <c r="AK53" s="115">
        <v>40928</v>
      </c>
      <c r="AL53" s="115"/>
      <c r="AM53" s="115" t="s">
        <v>197</v>
      </c>
      <c r="AN53" s="29" t="s">
        <v>468</v>
      </c>
      <c r="AO53" s="121">
        <f>VLOOKUP(I53,[3]DATOS!$B$6:$D$46,3)</f>
        <v>1694203</v>
      </c>
      <c r="AP53" s="122">
        <f t="shared" si="3"/>
        <v>1101232</v>
      </c>
      <c r="AQ53" s="122">
        <f t="shared" si="4"/>
        <v>2795435</v>
      </c>
      <c r="AR53" s="122">
        <f t="shared" si="5"/>
        <v>0</v>
      </c>
      <c r="AS53" s="122">
        <v>0</v>
      </c>
      <c r="AT53" s="122">
        <v>0</v>
      </c>
      <c r="AU53" s="122"/>
      <c r="AV53" s="122">
        <v>0</v>
      </c>
      <c r="AW53" s="122">
        <f t="shared" si="6"/>
        <v>29000</v>
      </c>
      <c r="AX53" s="122">
        <v>0</v>
      </c>
      <c r="AY53" s="134">
        <v>0</v>
      </c>
      <c r="AZ53" s="122">
        <f t="shared" si="7"/>
        <v>0</v>
      </c>
      <c r="BA53" s="122">
        <f t="shared" si="8"/>
        <v>1694203</v>
      </c>
      <c r="BB53" s="122">
        <f t="shared" si="9"/>
        <v>1130232</v>
      </c>
      <c r="BC53" s="122">
        <f t="shared" si="10"/>
        <v>2824435</v>
      </c>
      <c r="BD53" s="106"/>
    </row>
    <row r="54" spans="1:96" x14ac:dyDescent="0.25">
      <c r="A54" s="106" t="s">
        <v>140</v>
      </c>
      <c r="B54" s="105" t="s">
        <v>141</v>
      </c>
      <c r="C54" s="106" t="s">
        <v>142</v>
      </c>
      <c r="D54" s="132">
        <v>79981276</v>
      </c>
      <c r="E54" s="105" t="s">
        <v>469</v>
      </c>
      <c r="F54" s="107" t="s">
        <v>470</v>
      </c>
      <c r="G54" s="106" t="s">
        <v>36</v>
      </c>
      <c r="H54" s="107" t="s">
        <v>376</v>
      </c>
      <c r="I54" s="108" t="s">
        <v>377</v>
      </c>
      <c r="J54" s="108">
        <v>7</v>
      </c>
      <c r="K54" s="108"/>
      <c r="L54" s="107"/>
      <c r="M54" s="110"/>
      <c r="N54" s="109"/>
      <c r="O54" s="110"/>
      <c r="P54" s="110" t="s">
        <v>202</v>
      </c>
      <c r="Q54" s="107" t="s">
        <v>471</v>
      </c>
      <c r="R54" s="111" t="s">
        <v>120</v>
      </c>
      <c r="S54" s="112" t="s">
        <v>106</v>
      </c>
      <c r="T54" s="113"/>
      <c r="U54" s="114">
        <v>118478</v>
      </c>
      <c r="V54" s="115">
        <v>28920</v>
      </c>
      <c r="W54" s="115">
        <f t="shared" ca="1" si="0"/>
        <v>42293.432304166665</v>
      </c>
      <c r="X54" s="116">
        <f t="shared" ca="1" si="1"/>
        <v>36.109589041095887</v>
      </c>
      <c r="Y54" s="117">
        <v>40962</v>
      </c>
      <c r="Z54" s="108">
        <f t="shared" ca="1" si="2"/>
        <v>3.5972602739726027</v>
      </c>
      <c r="AA54" s="118"/>
      <c r="AB54" s="119" t="s">
        <v>168</v>
      </c>
      <c r="AC54" s="119" t="s">
        <v>168</v>
      </c>
      <c r="AD54" s="120"/>
      <c r="AE54" s="119" t="s">
        <v>336</v>
      </c>
      <c r="AF54" s="108">
        <v>7000</v>
      </c>
      <c r="AG54" s="108" t="s">
        <v>70</v>
      </c>
      <c r="AH54" s="108" t="s">
        <v>260</v>
      </c>
      <c r="AI54" s="108" t="s">
        <v>379</v>
      </c>
      <c r="AJ54" s="108"/>
      <c r="AK54" s="115"/>
      <c r="AL54" s="115"/>
      <c r="AM54" s="115"/>
      <c r="AN54" s="30" t="s">
        <v>472</v>
      </c>
      <c r="AO54" s="121">
        <f>VLOOKUP(I54,[3]DATOS!$B$6:$D$46,3)</f>
        <v>5920733</v>
      </c>
      <c r="AP54" s="122">
        <f t="shared" si="3"/>
        <v>3848476</v>
      </c>
      <c r="AQ54" s="122">
        <f t="shared" si="4"/>
        <v>9769209</v>
      </c>
      <c r="AR54" s="122">
        <f t="shared" si="5"/>
        <v>0</v>
      </c>
      <c r="AS54" s="122">
        <f>ROUND(+AO54/2,0)</f>
        <v>2960367</v>
      </c>
      <c r="AT54" s="122">
        <v>0</v>
      </c>
      <c r="AU54" s="122"/>
      <c r="AV54" s="122">
        <v>0</v>
      </c>
      <c r="AW54" s="122">
        <f t="shared" si="6"/>
        <v>29000</v>
      </c>
      <c r="AX54" s="122">
        <v>0</v>
      </c>
      <c r="AY54" s="134">
        <f>ROUND(AO54*15%,0)</f>
        <v>888110</v>
      </c>
      <c r="AZ54" s="122">
        <f t="shared" si="7"/>
        <v>1924239</v>
      </c>
      <c r="BA54" s="122">
        <f t="shared" si="8"/>
        <v>8881100</v>
      </c>
      <c r="BB54" s="122">
        <f t="shared" si="9"/>
        <v>6689825</v>
      </c>
      <c r="BC54" s="122">
        <f t="shared" si="10"/>
        <v>15570925</v>
      </c>
      <c r="BD54" s="106"/>
      <c r="BE54" s="125" t="str">
        <f>+CONCATENATE(Q54,R54)</f>
        <v>Despacho del Superintendente Delegado para la Protección de Datos Personales</v>
      </c>
      <c r="BH54" s="126"/>
      <c r="BI54" s="127"/>
      <c r="BS54" s="103"/>
    </row>
    <row r="55" spans="1:96" x14ac:dyDescent="0.25">
      <c r="A55" s="106" t="s">
        <v>95</v>
      </c>
      <c r="B55" s="105" t="s">
        <v>457</v>
      </c>
      <c r="C55" s="106" t="s">
        <v>97</v>
      </c>
      <c r="D55" s="132">
        <v>52355918</v>
      </c>
      <c r="E55" s="105" t="s">
        <v>473</v>
      </c>
      <c r="F55" s="107" t="s">
        <v>474</v>
      </c>
      <c r="G55" s="106" t="s">
        <v>36</v>
      </c>
      <c r="H55" s="107" t="s">
        <v>101</v>
      </c>
      <c r="I55" s="108" t="s">
        <v>147</v>
      </c>
      <c r="J55" s="108">
        <v>234</v>
      </c>
      <c r="K55" s="108"/>
      <c r="L55" s="107"/>
      <c r="M55" s="110"/>
      <c r="N55" s="109"/>
      <c r="O55" s="110"/>
      <c r="P55" s="110" t="s">
        <v>202</v>
      </c>
      <c r="Q55" s="107" t="s">
        <v>306</v>
      </c>
      <c r="R55" s="111" t="s">
        <v>475</v>
      </c>
      <c r="S55" s="112" t="s">
        <v>476</v>
      </c>
      <c r="T55" s="113"/>
      <c r="U55" s="133" t="s">
        <v>477</v>
      </c>
      <c r="V55" s="115">
        <v>28571</v>
      </c>
      <c r="W55" s="115">
        <f t="shared" ca="1" si="0"/>
        <v>42293.432304166665</v>
      </c>
      <c r="X55" s="116">
        <f t="shared" ca="1" si="1"/>
        <v>37.052054794520551</v>
      </c>
      <c r="Y55" s="117">
        <v>40940</v>
      </c>
      <c r="Z55" s="108">
        <f t="shared" ca="1" si="2"/>
        <v>3.6575342465753424</v>
      </c>
      <c r="AA55" s="118"/>
      <c r="AB55" s="119" t="s">
        <v>108</v>
      </c>
      <c r="AC55" s="119" t="s">
        <v>109</v>
      </c>
      <c r="AD55" s="120" t="s">
        <v>110</v>
      </c>
      <c r="AE55" s="119" t="s">
        <v>111</v>
      </c>
      <c r="AF55" s="108">
        <v>2005</v>
      </c>
      <c r="AG55" s="108" t="s">
        <v>70</v>
      </c>
      <c r="AH55" s="108" t="s">
        <v>124</v>
      </c>
      <c r="AI55" s="108" t="s">
        <v>114</v>
      </c>
      <c r="AJ55" s="108"/>
      <c r="AK55" s="115"/>
      <c r="AL55" s="115"/>
      <c r="AM55" s="115" t="s">
        <v>138</v>
      </c>
      <c r="AN55" s="19" t="s">
        <v>478</v>
      </c>
      <c r="AO55" s="121">
        <f>VLOOKUP(I55,[3]DATOS!$B$6:$D$46,3)</f>
        <v>1887093</v>
      </c>
      <c r="AP55" s="122">
        <f t="shared" si="3"/>
        <v>1226610</v>
      </c>
      <c r="AQ55" s="122">
        <f t="shared" si="4"/>
        <v>3113703</v>
      </c>
      <c r="AR55" s="122">
        <f t="shared" si="5"/>
        <v>0</v>
      </c>
      <c r="AS55" s="122">
        <v>0</v>
      </c>
      <c r="AT55" s="122">
        <v>0</v>
      </c>
      <c r="AU55" s="122"/>
      <c r="AV55" s="122">
        <v>0</v>
      </c>
      <c r="AW55" s="122">
        <f t="shared" si="6"/>
        <v>29000</v>
      </c>
      <c r="AX55" s="122">
        <v>0</v>
      </c>
      <c r="AY55" s="134">
        <v>0</v>
      </c>
      <c r="AZ55" s="122">
        <f t="shared" si="7"/>
        <v>0</v>
      </c>
      <c r="BA55" s="122">
        <f t="shared" si="8"/>
        <v>1887093</v>
      </c>
      <c r="BB55" s="122">
        <f t="shared" si="9"/>
        <v>1255610</v>
      </c>
      <c r="BC55" s="122">
        <f t="shared" si="10"/>
        <v>3142703</v>
      </c>
      <c r="BD55" s="106"/>
      <c r="BE55" s="125" t="str">
        <f>+CONCATENATE(Q55,R55)</f>
        <v>Despacho del Superintendente Delegado para la Propiedad Industrial- Grupo de Trabajo de Centro de Información Tecnológica y Apoyo a la Gestión de la Propiedad Industrial</v>
      </c>
      <c r="BH55" s="126"/>
      <c r="BI55" s="127"/>
    </row>
    <row r="56" spans="1:96" x14ac:dyDescent="0.25">
      <c r="A56" s="106" t="s">
        <v>190</v>
      </c>
      <c r="B56" s="105" t="s">
        <v>127</v>
      </c>
      <c r="C56" s="106" t="s">
        <v>97</v>
      </c>
      <c r="D56" s="132">
        <v>51585799</v>
      </c>
      <c r="E56" s="105" t="s">
        <v>479</v>
      </c>
      <c r="F56" s="107" t="s">
        <v>480</v>
      </c>
      <c r="G56" s="106" t="s">
        <v>36</v>
      </c>
      <c r="H56" s="107" t="s">
        <v>230</v>
      </c>
      <c r="I56" s="108" t="s">
        <v>209</v>
      </c>
      <c r="J56" s="108">
        <v>514</v>
      </c>
      <c r="K56" s="108">
        <v>434</v>
      </c>
      <c r="L56" s="107" t="s">
        <v>440</v>
      </c>
      <c r="M56" s="108" t="s">
        <v>481</v>
      </c>
      <c r="N56" s="109"/>
      <c r="O56" s="110"/>
      <c r="P56" s="110" t="s">
        <v>103</v>
      </c>
      <c r="Q56" s="107" t="s">
        <v>249</v>
      </c>
      <c r="R56" s="111" t="s">
        <v>250</v>
      </c>
      <c r="S56" s="112" t="s">
        <v>482</v>
      </c>
      <c r="T56" s="113"/>
      <c r="U56" s="133"/>
      <c r="V56" s="115">
        <v>22199</v>
      </c>
      <c r="W56" s="115">
        <f t="shared" ca="1" si="0"/>
        <v>42293.432304166665</v>
      </c>
      <c r="X56" s="116">
        <f t="shared" ca="1" si="1"/>
        <v>54.263013698630139</v>
      </c>
      <c r="Y56" s="117">
        <v>32647</v>
      </c>
      <c r="Z56" s="108">
        <f t="shared" ca="1" si="2"/>
        <v>26.046575342465754</v>
      </c>
      <c r="AA56" s="118"/>
      <c r="AB56" s="119" t="s">
        <v>152</v>
      </c>
      <c r="AC56" s="119" t="s">
        <v>236</v>
      </c>
      <c r="AD56" s="120" t="s">
        <v>110</v>
      </c>
      <c r="AE56" s="119" t="s">
        <v>137</v>
      </c>
      <c r="AF56" s="108">
        <v>14</v>
      </c>
      <c r="AG56" s="108" t="s">
        <v>112</v>
      </c>
      <c r="AH56" s="108" t="s">
        <v>124</v>
      </c>
      <c r="AI56" s="108" t="s">
        <v>196</v>
      </c>
      <c r="AJ56" s="108"/>
      <c r="AK56" s="115">
        <v>40963</v>
      </c>
      <c r="AL56" s="115"/>
      <c r="AM56" s="115" t="s">
        <v>125</v>
      </c>
      <c r="AN56" s="15" t="s">
        <v>483</v>
      </c>
      <c r="AO56" s="121">
        <f>VLOOKUP(I56,[3]DATOS!$B$6:$D$46,3)</f>
        <v>1382979</v>
      </c>
      <c r="AP56" s="122">
        <f t="shared" si="3"/>
        <v>898936</v>
      </c>
      <c r="AQ56" s="122">
        <f t="shared" si="4"/>
        <v>2281915</v>
      </c>
      <c r="AR56" s="122">
        <f t="shared" si="5"/>
        <v>0</v>
      </c>
      <c r="AS56" s="122">
        <v>0</v>
      </c>
      <c r="AT56" s="122">
        <v>0</v>
      </c>
      <c r="AU56" s="122"/>
      <c r="AV56" s="122">
        <v>0</v>
      </c>
      <c r="AW56" s="122">
        <f t="shared" si="6"/>
        <v>29000</v>
      </c>
      <c r="AX56" s="122">
        <v>0</v>
      </c>
      <c r="AY56" s="134">
        <f>ROUND(AO56*15%,0)</f>
        <v>207447</v>
      </c>
      <c r="AZ56" s="122">
        <f t="shared" si="7"/>
        <v>0</v>
      </c>
      <c r="BA56" s="122">
        <f t="shared" si="8"/>
        <v>1382979</v>
      </c>
      <c r="BB56" s="122">
        <f t="shared" si="9"/>
        <v>1135383</v>
      </c>
      <c r="BC56" s="122">
        <f t="shared" si="10"/>
        <v>2518362</v>
      </c>
      <c r="BD56" s="106"/>
      <c r="BE56" s="125" t="str">
        <f>+CONCATENATE(Q56,R56)</f>
        <v>Oficina Asesora Jurídica- Grupo de Trabajo de Gestión Judicial</v>
      </c>
      <c r="BH56" s="126"/>
      <c r="BI56" s="127"/>
      <c r="CR56" s="128"/>
    </row>
    <row r="57" spans="1:96" ht="51" x14ac:dyDescent="0.25">
      <c r="A57" s="106" t="s">
        <v>190</v>
      </c>
      <c r="B57" s="105" t="s">
        <v>127</v>
      </c>
      <c r="C57" s="106" t="s">
        <v>97</v>
      </c>
      <c r="D57" s="132">
        <v>51737682</v>
      </c>
      <c r="E57" s="105" t="s">
        <v>484</v>
      </c>
      <c r="F57" s="107" t="s">
        <v>485</v>
      </c>
      <c r="G57" s="106" t="s">
        <v>36</v>
      </c>
      <c r="H57" s="107" t="s">
        <v>486</v>
      </c>
      <c r="I57" s="108" t="s">
        <v>487</v>
      </c>
      <c r="J57" s="108">
        <v>40</v>
      </c>
      <c r="K57" s="108">
        <v>431</v>
      </c>
      <c r="L57" s="107" t="s">
        <v>440</v>
      </c>
      <c r="M57" s="108" t="s">
        <v>487</v>
      </c>
      <c r="N57" s="109"/>
      <c r="O57" s="110"/>
      <c r="P57" s="110" t="s">
        <v>202</v>
      </c>
      <c r="Q57" s="107" t="s">
        <v>242</v>
      </c>
      <c r="R57" s="111" t="s">
        <v>120</v>
      </c>
      <c r="S57" s="112" t="s">
        <v>165</v>
      </c>
      <c r="T57" s="113"/>
      <c r="U57" s="133"/>
      <c r="V57" s="115">
        <v>23451</v>
      </c>
      <c r="W57" s="115">
        <f t="shared" ca="1" si="0"/>
        <v>42293.432304166665</v>
      </c>
      <c r="X57" s="116">
        <f t="shared" ca="1" si="1"/>
        <v>50.87945205479452</v>
      </c>
      <c r="Y57" s="117">
        <v>34089</v>
      </c>
      <c r="Z57" s="108">
        <f t="shared" ca="1" si="2"/>
        <v>22.153424657534245</v>
      </c>
      <c r="AA57" s="118"/>
      <c r="AB57" s="119" t="s">
        <v>488</v>
      </c>
      <c r="AC57" s="119" t="s">
        <v>489</v>
      </c>
      <c r="AD57" s="120"/>
      <c r="AE57" s="119" t="s">
        <v>253</v>
      </c>
      <c r="AF57" s="108">
        <v>1</v>
      </c>
      <c r="AG57" s="108" t="s">
        <v>361</v>
      </c>
      <c r="AH57" s="108" t="s">
        <v>124</v>
      </c>
      <c r="AI57" s="108" t="s">
        <v>114</v>
      </c>
      <c r="AJ57" s="108"/>
      <c r="AK57" s="115">
        <v>41135</v>
      </c>
      <c r="AL57" s="171" t="s">
        <v>490</v>
      </c>
      <c r="AM57" s="115"/>
      <c r="AN57" s="15" t="s">
        <v>491</v>
      </c>
      <c r="AO57" s="121">
        <f>VLOOKUP(I57,[3]DATOS!$B$6:$D$46,3)</f>
        <v>1311843</v>
      </c>
      <c r="AP57" s="122">
        <f t="shared" si="3"/>
        <v>852698</v>
      </c>
      <c r="AQ57" s="122">
        <f t="shared" si="4"/>
        <v>2164541</v>
      </c>
      <c r="AR57" s="122">
        <f t="shared" si="5"/>
        <v>0</v>
      </c>
      <c r="AS57" s="122">
        <v>0</v>
      </c>
      <c r="AT57" s="122">
        <v>0</v>
      </c>
      <c r="AU57" s="122"/>
      <c r="AV57" s="122">
        <v>0</v>
      </c>
      <c r="AW57" s="122">
        <f t="shared" si="6"/>
        <v>29000</v>
      </c>
      <c r="AX57" s="122">
        <v>0</v>
      </c>
      <c r="AY57" s="134">
        <f>ROUND(AO57*15%,0)</f>
        <v>196776</v>
      </c>
      <c r="AZ57" s="122">
        <f t="shared" si="7"/>
        <v>0</v>
      </c>
      <c r="BA57" s="122">
        <f t="shared" si="8"/>
        <v>1311843</v>
      </c>
      <c r="BB57" s="122">
        <f t="shared" si="9"/>
        <v>1078474</v>
      </c>
      <c r="BC57" s="122">
        <f t="shared" si="10"/>
        <v>2390317</v>
      </c>
      <c r="BD57" s="106"/>
      <c r="BE57" s="125" t="str">
        <f>+CONCATENATE(Q57,R57)</f>
        <v>Despacho del Superintendente</v>
      </c>
      <c r="BH57" s="155"/>
      <c r="BI57" s="127"/>
    </row>
    <row r="58" spans="1:96" x14ac:dyDescent="0.25">
      <c r="A58" s="106" t="s">
        <v>95</v>
      </c>
      <c r="B58" s="105" t="s">
        <v>127</v>
      </c>
      <c r="C58" s="106" t="s">
        <v>97</v>
      </c>
      <c r="D58" s="132">
        <v>52428366</v>
      </c>
      <c r="E58" s="105" t="s">
        <v>492</v>
      </c>
      <c r="F58" s="107" t="s">
        <v>493</v>
      </c>
      <c r="G58" s="106" t="s">
        <v>36</v>
      </c>
      <c r="H58" s="107" t="s">
        <v>279</v>
      </c>
      <c r="I58" s="108" t="s">
        <v>232</v>
      </c>
      <c r="J58" s="108">
        <v>464</v>
      </c>
      <c r="K58" s="108"/>
      <c r="L58" s="109"/>
      <c r="M58" s="110"/>
      <c r="N58" s="160" t="s">
        <v>494</v>
      </c>
      <c r="O58" s="110"/>
      <c r="P58" s="110" t="s">
        <v>103</v>
      </c>
      <c r="Q58" s="107" t="s">
        <v>104</v>
      </c>
      <c r="R58" s="109" t="s">
        <v>186</v>
      </c>
      <c r="S58" s="112" t="s">
        <v>267</v>
      </c>
      <c r="T58" s="113"/>
      <c r="U58" s="133"/>
      <c r="V58" s="115">
        <v>28734</v>
      </c>
      <c r="W58" s="115">
        <f t="shared" ca="1" si="0"/>
        <v>42293.432304166665</v>
      </c>
      <c r="X58" s="116">
        <f t="shared" ca="1" si="1"/>
        <v>36.61643835616438</v>
      </c>
      <c r="Y58" s="117">
        <v>40588</v>
      </c>
      <c r="Z58" s="108">
        <f t="shared" ca="1" si="2"/>
        <v>4.6082191780821917</v>
      </c>
      <c r="AA58" s="118"/>
      <c r="AB58" s="119" t="s">
        <v>108</v>
      </c>
      <c r="AC58" s="119" t="s">
        <v>252</v>
      </c>
      <c r="AD58" s="120" t="s">
        <v>282</v>
      </c>
      <c r="AE58" s="119" t="s">
        <v>253</v>
      </c>
      <c r="AF58" s="108">
        <v>141</v>
      </c>
      <c r="AG58" s="108" t="s">
        <v>112</v>
      </c>
      <c r="AH58" s="108" t="s">
        <v>113</v>
      </c>
      <c r="AI58" s="108" t="s">
        <v>114</v>
      </c>
      <c r="AJ58" s="108"/>
      <c r="AK58" s="115">
        <v>41150</v>
      </c>
      <c r="AL58" s="115"/>
      <c r="AM58" s="115"/>
      <c r="AN58" s="15" t="s">
        <v>495</v>
      </c>
      <c r="AO58" s="121">
        <f>VLOOKUP(I58,[3]DATOS!$B$6:$D$46,3)</f>
        <v>814284</v>
      </c>
      <c r="AP58" s="122">
        <f t="shared" si="3"/>
        <v>529285</v>
      </c>
      <c r="AQ58" s="122">
        <f t="shared" si="4"/>
        <v>1343569</v>
      </c>
      <c r="AR58" s="122">
        <f t="shared" si="5"/>
        <v>74000</v>
      </c>
      <c r="AS58" s="122">
        <v>0</v>
      </c>
      <c r="AT58" s="122">
        <v>0</v>
      </c>
      <c r="AU58" s="122"/>
      <c r="AV58" s="122">
        <v>0</v>
      </c>
      <c r="AW58" s="122">
        <f t="shared" si="6"/>
        <v>29000</v>
      </c>
      <c r="AX58" s="122">
        <v>0</v>
      </c>
      <c r="AY58" s="134">
        <v>0</v>
      </c>
      <c r="AZ58" s="122">
        <f t="shared" si="7"/>
        <v>0</v>
      </c>
      <c r="BA58" s="122">
        <f t="shared" si="8"/>
        <v>888284</v>
      </c>
      <c r="BB58" s="122">
        <f t="shared" si="9"/>
        <v>558285</v>
      </c>
      <c r="BC58" s="122">
        <f t="shared" si="10"/>
        <v>1446569</v>
      </c>
      <c r="BD58" s="106"/>
    </row>
    <row r="59" spans="1:96" x14ac:dyDescent="0.25">
      <c r="A59" s="106" t="s">
        <v>140</v>
      </c>
      <c r="B59" s="105" t="s">
        <v>206</v>
      </c>
      <c r="C59" s="106" t="s">
        <v>142</v>
      </c>
      <c r="D59" s="132">
        <v>1020794953</v>
      </c>
      <c r="E59" s="105" t="s">
        <v>496</v>
      </c>
      <c r="F59" s="107" t="s">
        <v>497</v>
      </c>
      <c r="G59" s="106" t="s">
        <v>36</v>
      </c>
      <c r="H59" s="107" t="s">
        <v>247</v>
      </c>
      <c r="I59" s="108" t="s">
        <v>248</v>
      </c>
      <c r="J59" s="108"/>
      <c r="K59" s="108"/>
      <c r="L59" s="107"/>
      <c r="M59" s="108"/>
      <c r="N59" s="160" t="s">
        <v>498</v>
      </c>
      <c r="O59" s="110"/>
      <c r="P59" s="110" t="s">
        <v>103</v>
      </c>
      <c r="Q59" s="107" t="s">
        <v>167</v>
      </c>
      <c r="R59" s="109" t="s">
        <v>499</v>
      </c>
      <c r="S59" s="112" t="s">
        <v>367</v>
      </c>
      <c r="T59" s="112"/>
      <c r="U59" s="133"/>
      <c r="V59" s="115">
        <v>34537</v>
      </c>
      <c r="W59" s="115">
        <f t="shared" ca="1" si="0"/>
        <v>42293.432304166665</v>
      </c>
      <c r="X59" s="116">
        <f t="shared" ca="1" si="1"/>
        <v>20.942465753424656</v>
      </c>
      <c r="Y59" s="117">
        <v>42131</v>
      </c>
      <c r="Z59" s="108">
        <f t="shared" ca="1" si="2"/>
        <v>0.43561643835616437</v>
      </c>
      <c r="AA59" s="118"/>
      <c r="AB59" s="119" t="s">
        <v>108</v>
      </c>
      <c r="AC59" s="119" t="s">
        <v>252</v>
      </c>
      <c r="AD59" s="120" t="s">
        <v>282</v>
      </c>
      <c r="AE59" s="119" t="s">
        <v>269</v>
      </c>
      <c r="AF59" s="108">
        <v>111</v>
      </c>
      <c r="AG59" s="108" t="s">
        <v>112</v>
      </c>
      <c r="AH59" s="108" t="s">
        <v>124</v>
      </c>
      <c r="AI59" s="108" t="s">
        <v>155</v>
      </c>
      <c r="AJ59" s="108"/>
      <c r="AK59" s="115"/>
      <c r="AL59" s="115"/>
      <c r="AM59" s="115"/>
      <c r="AN59" s="31" t="s">
        <v>500</v>
      </c>
      <c r="AO59" s="121">
        <f>VLOOKUP(I59,[3]DATOS!$B$6:$D$46,3)</f>
        <v>814284</v>
      </c>
      <c r="AP59" s="122">
        <f t="shared" si="3"/>
        <v>529285</v>
      </c>
      <c r="AQ59" s="122">
        <f t="shared" si="4"/>
        <v>1343569</v>
      </c>
      <c r="AR59" s="122">
        <f t="shared" si="5"/>
        <v>74000</v>
      </c>
      <c r="AS59" s="122">
        <v>0</v>
      </c>
      <c r="AT59" s="122">
        <v>0</v>
      </c>
      <c r="AU59" s="122"/>
      <c r="AV59" s="122">
        <v>0</v>
      </c>
      <c r="AW59" s="122">
        <f t="shared" si="6"/>
        <v>29000</v>
      </c>
      <c r="AX59" s="122">
        <v>0</v>
      </c>
      <c r="AY59" s="134">
        <v>0</v>
      </c>
      <c r="AZ59" s="122">
        <f t="shared" si="7"/>
        <v>0</v>
      </c>
      <c r="BA59" s="122">
        <f t="shared" si="8"/>
        <v>888284</v>
      </c>
      <c r="BB59" s="122">
        <f t="shared" si="9"/>
        <v>558285</v>
      </c>
      <c r="BC59" s="122">
        <f t="shared" si="10"/>
        <v>1446569</v>
      </c>
      <c r="BD59" s="106"/>
    </row>
    <row r="60" spans="1:96" ht="25.5" x14ac:dyDescent="0.25">
      <c r="A60" s="106" t="s">
        <v>95</v>
      </c>
      <c r="B60" s="105" t="s">
        <v>96</v>
      </c>
      <c r="C60" s="106" t="s">
        <v>97</v>
      </c>
      <c r="D60" s="132">
        <v>1032418880</v>
      </c>
      <c r="E60" s="105" t="s">
        <v>501</v>
      </c>
      <c r="F60" s="107" t="s">
        <v>502</v>
      </c>
      <c r="G60" s="106" t="s">
        <v>36</v>
      </c>
      <c r="H60" s="107" t="s">
        <v>101</v>
      </c>
      <c r="I60" s="108" t="s">
        <v>358</v>
      </c>
      <c r="J60" s="108"/>
      <c r="K60" s="108"/>
      <c r="L60" s="109"/>
      <c r="M60" s="110"/>
      <c r="N60" s="160" t="s">
        <v>503</v>
      </c>
      <c r="O60" s="136"/>
      <c r="P60" s="110" t="s">
        <v>103</v>
      </c>
      <c r="Q60" s="107" t="s">
        <v>167</v>
      </c>
      <c r="R60" s="111"/>
      <c r="S60" s="112" t="s">
        <v>504</v>
      </c>
      <c r="T60" s="113"/>
      <c r="U60" s="133"/>
      <c r="V60" s="115">
        <v>32382</v>
      </c>
      <c r="W60" s="115">
        <f t="shared" ca="1" si="0"/>
        <v>42293.432304166665</v>
      </c>
      <c r="X60" s="116">
        <f t="shared" ca="1" si="1"/>
        <v>26.764383561643836</v>
      </c>
      <c r="Y60" s="117">
        <v>41838</v>
      </c>
      <c r="Z60" s="108">
        <f t="shared" ca="1" si="2"/>
        <v>1.2273972602739727</v>
      </c>
      <c r="AA60" s="118"/>
      <c r="AB60" s="119" t="s">
        <v>108</v>
      </c>
      <c r="AC60" s="119" t="s">
        <v>109</v>
      </c>
      <c r="AD60" s="120" t="s">
        <v>282</v>
      </c>
      <c r="AE60" s="119" t="s">
        <v>111</v>
      </c>
      <c r="AF60" s="108">
        <v>100</v>
      </c>
      <c r="AG60" s="108" t="s">
        <v>112</v>
      </c>
      <c r="AH60" s="108" t="s">
        <v>505</v>
      </c>
      <c r="AI60" s="108" t="s">
        <v>155</v>
      </c>
      <c r="AJ60" s="108"/>
      <c r="AK60" s="130"/>
      <c r="AL60" s="115"/>
      <c r="AM60" s="115"/>
      <c r="AN60" s="15" t="s">
        <v>506</v>
      </c>
      <c r="AO60" s="121">
        <f>VLOOKUP(I60,[3]DATOS!$B$6:$D$46,3)</f>
        <v>1694203</v>
      </c>
      <c r="AP60" s="122">
        <f t="shared" si="3"/>
        <v>1101232</v>
      </c>
      <c r="AQ60" s="122">
        <f t="shared" si="4"/>
        <v>2795435</v>
      </c>
      <c r="AR60" s="122">
        <f t="shared" si="5"/>
        <v>0</v>
      </c>
      <c r="AS60" s="122">
        <v>0</v>
      </c>
      <c r="AT60" s="122">
        <v>0</v>
      </c>
      <c r="AU60" s="122"/>
      <c r="AV60" s="122">
        <v>0</v>
      </c>
      <c r="AW60" s="122">
        <f t="shared" si="6"/>
        <v>29000</v>
      </c>
      <c r="AX60" s="122">
        <v>0</v>
      </c>
      <c r="AY60" s="134">
        <v>0</v>
      </c>
      <c r="AZ60" s="122">
        <f t="shared" si="7"/>
        <v>0</v>
      </c>
      <c r="BA60" s="122">
        <f t="shared" si="8"/>
        <v>1694203</v>
      </c>
      <c r="BB60" s="122">
        <f t="shared" si="9"/>
        <v>1130232</v>
      </c>
      <c r="BC60" s="122">
        <f t="shared" si="10"/>
        <v>2824435</v>
      </c>
      <c r="BD60" s="106"/>
      <c r="BE60" s="125" t="str">
        <f>+CONCATENATE(Q60,R60)</f>
        <v>Secretaría General</v>
      </c>
      <c r="BH60" s="126"/>
      <c r="BI60" s="127"/>
      <c r="BS60" s="103"/>
      <c r="BT60" s="103"/>
    </row>
    <row r="61" spans="1:96" x14ac:dyDescent="0.25">
      <c r="A61" s="106" t="s">
        <v>140</v>
      </c>
      <c r="B61" s="105" t="s">
        <v>141</v>
      </c>
      <c r="C61" s="106" t="s">
        <v>142</v>
      </c>
      <c r="D61" s="132">
        <v>11443548</v>
      </c>
      <c r="E61" s="105" t="s">
        <v>507</v>
      </c>
      <c r="F61" s="107" t="s">
        <v>508</v>
      </c>
      <c r="G61" s="106" t="s">
        <v>383</v>
      </c>
      <c r="H61" s="107" t="s">
        <v>101</v>
      </c>
      <c r="I61" s="108" t="s">
        <v>175</v>
      </c>
      <c r="J61" s="108">
        <v>167</v>
      </c>
      <c r="K61" s="108"/>
      <c r="L61" s="109"/>
      <c r="M61" s="110"/>
      <c r="N61" s="109"/>
      <c r="O61" s="110"/>
      <c r="P61" s="110" t="s">
        <v>103</v>
      </c>
      <c r="Q61" s="107" t="s">
        <v>249</v>
      </c>
      <c r="R61" s="111" t="s">
        <v>509</v>
      </c>
      <c r="S61" s="112" t="s">
        <v>106</v>
      </c>
      <c r="T61" s="113" t="s">
        <v>107</v>
      </c>
      <c r="U61" s="133">
        <v>153896</v>
      </c>
      <c r="V61" s="115">
        <v>28676</v>
      </c>
      <c r="W61" s="115">
        <f t="shared" ca="1" si="0"/>
        <v>42293.432304166665</v>
      </c>
      <c r="X61" s="116">
        <f t="shared" ca="1" si="1"/>
        <v>36.769863013698632</v>
      </c>
      <c r="Y61" s="117">
        <v>36801</v>
      </c>
      <c r="Z61" s="108">
        <f t="shared" ca="1" si="2"/>
        <v>14.832876712328767</v>
      </c>
      <c r="AA61" s="118"/>
      <c r="AB61" s="119" t="s">
        <v>108</v>
      </c>
      <c r="AC61" s="119" t="s">
        <v>109</v>
      </c>
      <c r="AD61" s="120" t="s">
        <v>110</v>
      </c>
      <c r="AE61" s="119" t="s">
        <v>154</v>
      </c>
      <c r="AF61" s="108">
        <v>12</v>
      </c>
      <c r="AG61" s="108" t="s">
        <v>112</v>
      </c>
      <c r="AH61" s="108" t="s">
        <v>113</v>
      </c>
      <c r="AI61" s="108" t="s">
        <v>196</v>
      </c>
      <c r="AJ61" s="108"/>
      <c r="AK61" s="130">
        <v>40814</v>
      </c>
      <c r="AL61" s="130"/>
      <c r="AM61" s="130"/>
      <c r="AN61" s="20" t="s">
        <v>510</v>
      </c>
      <c r="AO61" s="121">
        <f>VLOOKUP(I61,[3]DATOS!$B$6:$D$46,3)</f>
        <v>2243986</v>
      </c>
      <c r="AP61" s="122">
        <f t="shared" si="3"/>
        <v>1458591</v>
      </c>
      <c r="AQ61" s="122">
        <f t="shared" si="4"/>
        <v>3702577</v>
      </c>
      <c r="AR61" s="122">
        <f t="shared" si="5"/>
        <v>0</v>
      </c>
      <c r="AS61" s="122">
        <v>0</v>
      </c>
      <c r="AT61" s="122">
        <v>0</v>
      </c>
      <c r="AU61" s="122"/>
      <c r="AV61" s="122">
        <v>0</v>
      </c>
      <c r="AW61" s="122">
        <f t="shared" si="6"/>
        <v>29000</v>
      </c>
      <c r="AX61" s="122">
        <v>0</v>
      </c>
      <c r="AY61" s="134">
        <f>ROUND(AO61*15%,0)</f>
        <v>336598</v>
      </c>
      <c r="AZ61" s="122">
        <f t="shared" si="7"/>
        <v>0</v>
      </c>
      <c r="BA61" s="122">
        <f t="shared" si="8"/>
        <v>2243986</v>
      </c>
      <c r="BB61" s="122">
        <f t="shared" si="9"/>
        <v>1824189</v>
      </c>
      <c r="BC61" s="122">
        <f t="shared" si="10"/>
        <v>4068175</v>
      </c>
      <c r="BD61" s="106"/>
      <c r="BE61" s="125" t="str">
        <f>+CONCATENATE(Q61,R61)</f>
        <v>Oficina Asesora Jurídica- Grupo de Trabajo de Cobro Coactivo</v>
      </c>
      <c r="BH61" s="155"/>
      <c r="BI61" s="127"/>
    </row>
    <row r="62" spans="1:96" x14ac:dyDescent="0.25">
      <c r="A62" s="106" t="s">
        <v>95</v>
      </c>
      <c r="B62" s="105" t="s">
        <v>127</v>
      </c>
      <c r="C62" s="106" t="s">
        <v>97</v>
      </c>
      <c r="D62" s="132">
        <v>1030542061</v>
      </c>
      <c r="E62" s="105" t="s">
        <v>511</v>
      </c>
      <c r="F62" s="107" t="s">
        <v>512</v>
      </c>
      <c r="G62" s="106" t="s">
        <v>36</v>
      </c>
      <c r="H62" s="107" t="s">
        <v>101</v>
      </c>
      <c r="I62" s="108" t="s">
        <v>185</v>
      </c>
      <c r="J62" s="108"/>
      <c r="K62" s="108"/>
      <c r="L62" s="107"/>
      <c r="M62" s="108"/>
      <c r="N62" s="160" t="s">
        <v>513</v>
      </c>
      <c r="O62" s="110"/>
      <c r="P62" s="110" t="s">
        <v>202</v>
      </c>
      <c r="Q62" s="107" t="s">
        <v>233</v>
      </c>
      <c r="R62" s="111" t="s">
        <v>359</v>
      </c>
      <c r="S62" s="112" t="s">
        <v>106</v>
      </c>
      <c r="T62" s="112"/>
      <c r="U62" s="133">
        <v>234758</v>
      </c>
      <c r="V62" s="115">
        <v>32108</v>
      </c>
      <c r="W62" s="115">
        <f t="shared" ca="1" si="0"/>
        <v>42293.432304166665</v>
      </c>
      <c r="X62" s="116">
        <f t="shared" ca="1" si="1"/>
        <v>27.504109589041096</v>
      </c>
      <c r="Y62" s="117">
        <v>40989</v>
      </c>
      <c r="Z62" s="108">
        <f t="shared" ca="1" si="2"/>
        <v>3.5205479452054793</v>
      </c>
      <c r="AA62" s="118"/>
      <c r="AB62" s="119" t="s">
        <v>108</v>
      </c>
      <c r="AC62" s="119" t="s">
        <v>109</v>
      </c>
      <c r="AD62" s="120" t="s">
        <v>282</v>
      </c>
      <c r="AE62" s="119" t="s">
        <v>111</v>
      </c>
      <c r="AF62" s="108">
        <v>1015</v>
      </c>
      <c r="AG62" s="108" t="s">
        <v>361</v>
      </c>
      <c r="AH62" s="108" t="s">
        <v>212</v>
      </c>
      <c r="AI62" s="108" t="s">
        <v>155</v>
      </c>
      <c r="AJ62" s="108"/>
      <c r="AK62" s="115">
        <v>41845</v>
      </c>
      <c r="AL62" s="115"/>
      <c r="AM62" s="115"/>
      <c r="AN62" s="16" t="s">
        <v>514</v>
      </c>
      <c r="AO62" s="121">
        <f>VLOOKUP(I62,[3]DATOS!$B$6:$D$46,3)</f>
        <v>1466526</v>
      </c>
      <c r="AP62" s="122">
        <f t="shared" si="3"/>
        <v>953242</v>
      </c>
      <c r="AQ62" s="122">
        <f t="shared" si="4"/>
        <v>2419768</v>
      </c>
      <c r="AR62" s="122">
        <f t="shared" si="5"/>
        <v>0</v>
      </c>
      <c r="AS62" s="122">
        <v>0</v>
      </c>
      <c r="AT62" s="122">
        <v>0</v>
      </c>
      <c r="AU62" s="122"/>
      <c r="AV62" s="122">
        <v>0</v>
      </c>
      <c r="AW62" s="122">
        <f t="shared" si="6"/>
        <v>29000</v>
      </c>
      <c r="AX62" s="122">
        <v>0</v>
      </c>
      <c r="AY62" s="134">
        <v>0</v>
      </c>
      <c r="AZ62" s="122">
        <f t="shared" si="7"/>
        <v>0</v>
      </c>
      <c r="BA62" s="122">
        <f t="shared" si="8"/>
        <v>1466526</v>
      </c>
      <c r="BB62" s="122">
        <f t="shared" si="9"/>
        <v>982242</v>
      </c>
      <c r="BC62" s="122">
        <f t="shared" si="10"/>
        <v>2448768</v>
      </c>
      <c r="BD62" s="106"/>
      <c r="BE62" s="125" t="str">
        <f>+CONCATENATE(Q62,R62)</f>
        <v>Despacho del Superintendente Delegado para la Protección de la Competencia- Grupo de Trabajo de Protección de la Competencia</v>
      </c>
      <c r="BH62" s="126"/>
      <c r="BI62" s="127"/>
      <c r="BS62" s="103"/>
      <c r="BT62" s="103"/>
    </row>
    <row r="63" spans="1:96" x14ac:dyDescent="0.25">
      <c r="A63" s="106" t="s">
        <v>95</v>
      </c>
      <c r="B63" s="105" t="s">
        <v>96</v>
      </c>
      <c r="C63" s="106" t="s">
        <v>97</v>
      </c>
      <c r="D63" s="132">
        <v>1032356902</v>
      </c>
      <c r="E63" s="105" t="s">
        <v>515</v>
      </c>
      <c r="F63" s="107" t="s">
        <v>516</v>
      </c>
      <c r="G63" s="106" t="s">
        <v>36</v>
      </c>
      <c r="H63" s="107" t="s">
        <v>101</v>
      </c>
      <c r="I63" s="108" t="s">
        <v>147</v>
      </c>
      <c r="J63" s="108">
        <v>247</v>
      </c>
      <c r="K63" s="108"/>
      <c r="L63" s="109"/>
      <c r="M63" s="110"/>
      <c r="N63" s="109"/>
      <c r="O63" s="110"/>
      <c r="P63" s="110" t="s">
        <v>351</v>
      </c>
      <c r="Q63" s="107" t="s">
        <v>306</v>
      </c>
      <c r="R63" s="109" t="s">
        <v>307</v>
      </c>
      <c r="S63" s="112" t="s">
        <v>106</v>
      </c>
      <c r="T63" s="113" t="s">
        <v>517</v>
      </c>
      <c r="U63" s="133">
        <v>191963</v>
      </c>
      <c r="V63" s="115">
        <v>31368</v>
      </c>
      <c r="W63" s="115">
        <f t="shared" ca="1" si="0"/>
        <v>42293.432304166665</v>
      </c>
      <c r="X63" s="116">
        <f t="shared" ca="1" si="1"/>
        <v>29.504109589041096</v>
      </c>
      <c r="Y63" s="117">
        <v>40948</v>
      </c>
      <c r="Z63" s="108">
        <f t="shared" ca="1" si="2"/>
        <v>3.6356164383561644</v>
      </c>
      <c r="AA63" s="118"/>
      <c r="AB63" s="119" t="s">
        <v>108</v>
      </c>
      <c r="AC63" s="119" t="s">
        <v>109</v>
      </c>
      <c r="AD63" s="120" t="s">
        <v>110</v>
      </c>
      <c r="AE63" s="119" t="s">
        <v>111</v>
      </c>
      <c r="AF63" s="108">
        <v>2003</v>
      </c>
      <c r="AG63" s="108" t="s">
        <v>70</v>
      </c>
      <c r="AH63" s="108" t="s">
        <v>160</v>
      </c>
      <c r="AI63" s="108" t="s">
        <v>155</v>
      </c>
      <c r="AJ63" s="108"/>
      <c r="AK63" s="115">
        <v>41288</v>
      </c>
      <c r="AL63" s="115"/>
      <c r="AM63" s="115"/>
      <c r="AN63" s="21" t="s">
        <v>518</v>
      </c>
      <c r="AO63" s="121">
        <f>VLOOKUP(I63,[3]DATOS!$B$6:$D$46,3)</f>
        <v>1887093</v>
      </c>
      <c r="AP63" s="122">
        <f t="shared" si="3"/>
        <v>1226610</v>
      </c>
      <c r="AQ63" s="122">
        <f t="shared" si="4"/>
        <v>3113703</v>
      </c>
      <c r="AR63" s="122">
        <f t="shared" si="5"/>
        <v>0</v>
      </c>
      <c r="AS63" s="122">
        <v>0</v>
      </c>
      <c r="AT63" s="122">
        <v>0</v>
      </c>
      <c r="AU63" s="122"/>
      <c r="AV63" s="122">
        <v>0</v>
      </c>
      <c r="AW63" s="122">
        <f t="shared" si="6"/>
        <v>29000</v>
      </c>
      <c r="AX63" s="122">
        <v>0</v>
      </c>
      <c r="AY63" s="134">
        <v>0</v>
      </c>
      <c r="AZ63" s="122">
        <f t="shared" si="7"/>
        <v>0</v>
      </c>
      <c r="BA63" s="122">
        <f t="shared" si="8"/>
        <v>1887093</v>
      </c>
      <c r="BB63" s="122">
        <f t="shared" si="9"/>
        <v>1255610</v>
      </c>
      <c r="BC63" s="122">
        <f t="shared" si="10"/>
        <v>3142703</v>
      </c>
      <c r="BD63" s="106"/>
      <c r="BE63" s="125" t="str">
        <f>+CONCATENATE(Q63,R63)</f>
        <v>Despacho del Superintendente Delegado para la Propiedad Industrial- Grupo de Trabajo de Vía Gubernativa</v>
      </c>
      <c r="BH63" s="126"/>
      <c r="BI63" s="127"/>
    </row>
    <row r="64" spans="1:96" x14ac:dyDescent="0.25">
      <c r="A64" s="106" t="s">
        <v>140</v>
      </c>
      <c r="B64" s="105" t="s">
        <v>141</v>
      </c>
      <c r="C64" s="106" t="s">
        <v>142</v>
      </c>
      <c r="D64" s="132">
        <v>1026266030</v>
      </c>
      <c r="E64" s="105" t="s">
        <v>519</v>
      </c>
      <c r="F64" s="107" t="s">
        <v>520</v>
      </c>
      <c r="G64" s="106" t="s">
        <v>36</v>
      </c>
      <c r="H64" s="107" t="s">
        <v>101</v>
      </c>
      <c r="I64" s="108" t="s">
        <v>185</v>
      </c>
      <c r="J64" s="108"/>
      <c r="K64" s="108"/>
      <c r="L64" s="109"/>
      <c r="M64" s="110"/>
      <c r="N64" s="109"/>
      <c r="O64" s="110"/>
      <c r="P64" s="110" t="s">
        <v>103</v>
      </c>
      <c r="Q64" s="107" t="s">
        <v>149</v>
      </c>
      <c r="R64" s="111" t="s">
        <v>120</v>
      </c>
      <c r="S64" s="172" t="s">
        <v>106</v>
      </c>
      <c r="T64" s="113"/>
      <c r="U64" s="133">
        <v>232180</v>
      </c>
      <c r="V64" s="115">
        <v>32780</v>
      </c>
      <c r="W64" s="115">
        <f t="shared" ca="1" si="0"/>
        <v>42293.432304166665</v>
      </c>
      <c r="X64" s="116">
        <f t="shared" ca="1" si="1"/>
        <v>25.69041095890411</v>
      </c>
      <c r="Y64" s="117">
        <v>42128</v>
      </c>
      <c r="Z64" s="108">
        <f t="shared" ca="1" si="2"/>
        <v>0.44383561643835617</v>
      </c>
      <c r="AA64" s="118"/>
      <c r="AB64" s="119" t="s">
        <v>108</v>
      </c>
      <c r="AC64" s="119" t="s">
        <v>109</v>
      </c>
      <c r="AD64" s="120" t="s">
        <v>110</v>
      </c>
      <c r="AE64" s="119" t="s">
        <v>154</v>
      </c>
      <c r="AF64" s="108">
        <v>3100</v>
      </c>
      <c r="AG64" s="108" t="s">
        <v>70</v>
      </c>
      <c r="AH64" s="108" t="s">
        <v>521</v>
      </c>
      <c r="AI64" s="108" t="s">
        <v>114</v>
      </c>
      <c r="AJ64" s="108"/>
      <c r="AK64" s="115"/>
      <c r="AL64" s="115"/>
      <c r="AM64" s="115"/>
      <c r="AN64" s="15" t="s">
        <v>522</v>
      </c>
      <c r="AO64" s="121">
        <f>VLOOKUP(I64,[3]DATOS!$B$6:$D$46,3)</f>
        <v>1466526</v>
      </c>
      <c r="AP64" s="122">
        <f t="shared" si="3"/>
        <v>953242</v>
      </c>
      <c r="AQ64" s="122">
        <f t="shared" si="4"/>
        <v>2419768</v>
      </c>
      <c r="AR64" s="122">
        <f t="shared" si="5"/>
        <v>0</v>
      </c>
      <c r="AS64" s="122">
        <v>0</v>
      </c>
      <c r="AT64" s="122">
        <v>0</v>
      </c>
      <c r="AU64" s="122"/>
      <c r="AV64" s="122">
        <v>0</v>
      </c>
      <c r="AW64" s="122">
        <f t="shared" si="6"/>
        <v>29000</v>
      </c>
      <c r="AX64" s="122">
        <v>0</v>
      </c>
      <c r="AY64" s="124">
        <v>0</v>
      </c>
      <c r="AZ64" s="122">
        <f t="shared" si="7"/>
        <v>0</v>
      </c>
      <c r="BA64" s="122">
        <f t="shared" si="8"/>
        <v>1466526</v>
      </c>
      <c r="BB64" s="122">
        <f t="shared" si="9"/>
        <v>982242</v>
      </c>
      <c r="BC64" s="122">
        <f t="shared" si="10"/>
        <v>2448768</v>
      </c>
      <c r="BD64" s="106"/>
    </row>
    <row r="65" spans="1:96" x14ac:dyDescent="0.25">
      <c r="A65" s="106" t="s">
        <v>95</v>
      </c>
      <c r="B65" s="105" t="s">
        <v>96</v>
      </c>
      <c r="C65" s="106" t="s">
        <v>97</v>
      </c>
      <c r="D65" s="132">
        <v>1032379331</v>
      </c>
      <c r="E65" s="105" t="s">
        <v>523</v>
      </c>
      <c r="F65" s="107" t="s">
        <v>524</v>
      </c>
      <c r="G65" s="106" t="s">
        <v>36</v>
      </c>
      <c r="H65" s="107" t="s">
        <v>101</v>
      </c>
      <c r="I65" s="108" t="s">
        <v>147</v>
      </c>
      <c r="J65" s="108">
        <v>214</v>
      </c>
      <c r="K65" s="108"/>
      <c r="L65" s="109"/>
      <c r="M65" s="110"/>
      <c r="N65" s="109"/>
      <c r="O65" s="110"/>
      <c r="P65" s="110" t="s">
        <v>103</v>
      </c>
      <c r="Q65" s="107" t="s">
        <v>249</v>
      </c>
      <c r="R65" s="109" t="s">
        <v>250</v>
      </c>
      <c r="S65" s="112" t="s">
        <v>106</v>
      </c>
      <c r="T65" s="113"/>
      <c r="U65" s="133">
        <v>193188</v>
      </c>
      <c r="V65" s="115">
        <v>31714</v>
      </c>
      <c r="W65" s="115">
        <f t="shared" ca="1" si="0"/>
        <v>42293.432304166665</v>
      </c>
      <c r="X65" s="116">
        <f t="shared" ca="1" si="1"/>
        <v>28.567123287671233</v>
      </c>
      <c r="Y65" s="117">
        <v>40952</v>
      </c>
      <c r="Z65" s="108">
        <f t="shared" ca="1" si="2"/>
        <v>3.6246575342465754</v>
      </c>
      <c r="AA65" s="118"/>
      <c r="AB65" s="119" t="s">
        <v>108</v>
      </c>
      <c r="AC65" s="119" t="s">
        <v>109</v>
      </c>
      <c r="AD65" s="120" t="s">
        <v>110</v>
      </c>
      <c r="AE65" s="119" t="s">
        <v>111</v>
      </c>
      <c r="AF65" s="108">
        <v>14</v>
      </c>
      <c r="AG65" s="108" t="s">
        <v>112</v>
      </c>
      <c r="AH65" s="108" t="s">
        <v>124</v>
      </c>
      <c r="AI65" s="108" t="s">
        <v>155</v>
      </c>
      <c r="AJ65" s="108"/>
      <c r="AK65" s="115">
        <v>41155</v>
      </c>
      <c r="AL65" s="115"/>
      <c r="AM65" s="115"/>
      <c r="AN65" s="21" t="s">
        <v>525</v>
      </c>
      <c r="AO65" s="121">
        <f>VLOOKUP(I65,[3]DATOS!$B$6:$D$46,3)</f>
        <v>1887093</v>
      </c>
      <c r="AP65" s="122">
        <f t="shared" si="3"/>
        <v>1226610</v>
      </c>
      <c r="AQ65" s="122">
        <f t="shared" si="4"/>
        <v>3113703</v>
      </c>
      <c r="AR65" s="122">
        <f t="shared" si="5"/>
        <v>0</v>
      </c>
      <c r="AS65" s="122">
        <v>0</v>
      </c>
      <c r="AT65" s="122">
        <v>0</v>
      </c>
      <c r="AU65" s="122"/>
      <c r="AV65" s="122">
        <v>0</v>
      </c>
      <c r="AW65" s="122">
        <f t="shared" si="6"/>
        <v>29000</v>
      </c>
      <c r="AX65" s="122">
        <v>0</v>
      </c>
      <c r="AY65" s="134">
        <v>0</v>
      </c>
      <c r="AZ65" s="122">
        <f t="shared" si="7"/>
        <v>0</v>
      </c>
      <c r="BA65" s="122">
        <f t="shared" si="8"/>
        <v>1887093</v>
      </c>
      <c r="BB65" s="122">
        <f t="shared" si="9"/>
        <v>1255610</v>
      </c>
      <c r="BC65" s="122">
        <f t="shared" si="10"/>
        <v>3142703</v>
      </c>
      <c r="BD65" s="106"/>
    </row>
    <row r="66" spans="1:96" ht="25.5" x14ac:dyDescent="0.25">
      <c r="A66" s="106" t="s">
        <v>255</v>
      </c>
      <c r="B66" s="105" t="s">
        <v>206</v>
      </c>
      <c r="C66" s="106" t="s">
        <v>142</v>
      </c>
      <c r="D66" s="132">
        <v>80122662</v>
      </c>
      <c r="E66" s="105" t="s">
        <v>526</v>
      </c>
      <c r="F66" s="107" t="s">
        <v>527</v>
      </c>
      <c r="G66" s="106" t="s">
        <v>36</v>
      </c>
      <c r="H66" s="107" t="s">
        <v>130</v>
      </c>
      <c r="I66" s="108" t="s">
        <v>209</v>
      </c>
      <c r="J66" s="108">
        <v>394</v>
      </c>
      <c r="K66" s="108"/>
      <c r="L66" s="109"/>
      <c r="M66" s="110"/>
      <c r="N66" s="109"/>
      <c r="O66" s="110"/>
      <c r="P66" s="110" t="s">
        <v>103</v>
      </c>
      <c r="Q66" s="107" t="s">
        <v>217</v>
      </c>
      <c r="R66" s="109"/>
      <c r="S66" s="112" t="s">
        <v>528</v>
      </c>
      <c r="T66" s="113"/>
      <c r="U66" s="133"/>
      <c r="V66" s="115">
        <v>29520</v>
      </c>
      <c r="W66" s="115">
        <f t="shared" ref="W66:W129" ca="1" si="13">NOW()</f>
        <v>42293.432304166665</v>
      </c>
      <c r="X66" s="116">
        <f t="shared" ref="X66:X129" ca="1" si="14">DAYS360(V66,W66)/365</f>
        <v>34.493150684931507</v>
      </c>
      <c r="Y66" s="117">
        <v>40940</v>
      </c>
      <c r="Z66" s="108">
        <f t="shared" ref="Z66:Z129" ca="1" si="15">DAYS360(Y66,W66)/365</f>
        <v>3.6575342465753424</v>
      </c>
      <c r="AA66" s="118"/>
      <c r="AB66" s="119" t="s">
        <v>108</v>
      </c>
      <c r="AC66" s="119" t="s">
        <v>136</v>
      </c>
      <c r="AD66" s="120" t="s">
        <v>110</v>
      </c>
      <c r="AE66" s="119" t="s">
        <v>211</v>
      </c>
      <c r="AF66" s="108">
        <v>2020</v>
      </c>
      <c r="AG66" s="108" t="s">
        <v>70</v>
      </c>
      <c r="AH66" s="108" t="s">
        <v>124</v>
      </c>
      <c r="AI66" s="108" t="s">
        <v>155</v>
      </c>
      <c r="AJ66" s="108"/>
      <c r="AK66" s="115"/>
      <c r="AL66" s="115"/>
      <c r="AM66" s="130" t="s">
        <v>197</v>
      </c>
      <c r="AN66" s="21" t="s">
        <v>529</v>
      </c>
      <c r="AO66" s="121">
        <f>VLOOKUP(I66,[3]DATOS!$B$6:$D$46,3)</f>
        <v>1382979</v>
      </c>
      <c r="AP66" s="122">
        <f t="shared" ref="AP66:AP129" si="16">ROUND((+AO66)*65%,0)</f>
        <v>898936</v>
      </c>
      <c r="AQ66" s="122">
        <f t="shared" ref="AQ66:AQ129" si="17">SUM(AO66:AP66)</f>
        <v>2281915</v>
      </c>
      <c r="AR66" s="122">
        <f t="shared" ref="AR66:AR129" si="18">IF(AO66&lt;=1288700,74000,0)</f>
        <v>0</v>
      </c>
      <c r="AS66" s="122">
        <v>0</v>
      </c>
      <c r="AT66" s="122">
        <v>0</v>
      </c>
      <c r="AU66" s="122"/>
      <c r="AV66" s="122">
        <v>0</v>
      </c>
      <c r="AW66" s="122">
        <f t="shared" ref="AW66:AW129" si="19">IF(AX66=0,29000,0)</f>
        <v>29000</v>
      </c>
      <c r="AX66" s="122">
        <v>0</v>
      </c>
      <c r="AY66" s="134">
        <v>0</v>
      </c>
      <c r="AZ66" s="122">
        <f t="shared" ref="AZ66:AZ129" si="20">ROUND(+AS66*65%,0)</f>
        <v>0</v>
      </c>
      <c r="BA66" s="122">
        <f t="shared" ref="BA66:BA129" si="21">+AO66+AR66+AS66+AT66+AV66+AX66</f>
        <v>1382979</v>
      </c>
      <c r="BB66" s="122">
        <f t="shared" ref="BB66:BB129" si="22">+AP66+AW66+AY66+AZ66</f>
        <v>927936</v>
      </c>
      <c r="BC66" s="122">
        <f t="shared" ref="BC66:BC129" si="23">+BB66+BA66</f>
        <v>2310915</v>
      </c>
      <c r="BD66" s="106"/>
      <c r="BE66" s="125" t="str">
        <f>+CONCATENATE(Q66,R66)</f>
        <v>Dirección de Nuevas Creaciones</v>
      </c>
      <c r="BH66" s="155"/>
      <c r="BI66" s="127"/>
      <c r="BS66" s="103"/>
      <c r="BT66" s="103"/>
      <c r="CP66" s="128"/>
      <c r="CQ66" s="128"/>
    </row>
    <row r="67" spans="1:96" x14ac:dyDescent="0.25">
      <c r="A67" s="106" t="s">
        <v>95</v>
      </c>
      <c r="B67" s="105" t="s">
        <v>96</v>
      </c>
      <c r="C67" s="106" t="s">
        <v>97</v>
      </c>
      <c r="D67" s="132">
        <v>52992120</v>
      </c>
      <c r="E67" s="105" t="s">
        <v>530</v>
      </c>
      <c r="F67" s="107" t="s">
        <v>531</v>
      </c>
      <c r="G67" s="106" t="s">
        <v>36</v>
      </c>
      <c r="H67" s="107" t="s">
        <v>101</v>
      </c>
      <c r="I67" s="108" t="s">
        <v>102</v>
      </c>
      <c r="J67" s="108"/>
      <c r="K67" s="108"/>
      <c r="L67" s="107"/>
      <c r="M67" s="108"/>
      <c r="N67" s="109"/>
      <c r="O67" s="110"/>
      <c r="P67" s="110" t="s">
        <v>103</v>
      </c>
      <c r="Q67" s="107" t="s">
        <v>133</v>
      </c>
      <c r="R67" s="129" t="s">
        <v>371</v>
      </c>
      <c r="S67" s="112" t="s">
        <v>106</v>
      </c>
      <c r="T67" s="112"/>
      <c r="U67" s="133">
        <v>149644</v>
      </c>
      <c r="V67" s="115">
        <v>30373</v>
      </c>
      <c r="W67" s="115">
        <f t="shared" ca="1" si="13"/>
        <v>42293.432304166665</v>
      </c>
      <c r="X67" s="116">
        <f t="shared" ca="1" si="14"/>
        <v>32.19178082191781</v>
      </c>
      <c r="Y67" s="117">
        <v>41100</v>
      </c>
      <c r="Z67" s="108">
        <f t="shared" ca="1" si="15"/>
        <v>3.2219178082191782</v>
      </c>
      <c r="AA67" s="118"/>
      <c r="AB67" s="119" t="s">
        <v>108</v>
      </c>
      <c r="AC67" s="119" t="s">
        <v>109</v>
      </c>
      <c r="AD67" s="120" t="s">
        <v>110</v>
      </c>
      <c r="AE67" s="119" t="s">
        <v>111</v>
      </c>
      <c r="AF67" s="108">
        <v>3210</v>
      </c>
      <c r="AG67" s="108" t="s">
        <v>70</v>
      </c>
      <c r="AH67" s="108" t="s">
        <v>113</v>
      </c>
      <c r="AI67" s="108" t="s">
        <v>155</v>
      </c>
      <c r="AJ67" s="108"/>
      <c r="AK67" s="115">
        <v>42103</v>
      </c>
      <c r="AL67" s="115"/>
      <c r="AM67" s="115" t="s">
        <v>125</v>
      </c>
      <c r="AN67" s="16" t="s">
        <v>532</v>
      </c>
      <c r="AO67" s="121">
        <f>VLOOKUP(I67,[3]DATOS!$B$6:$D$46,3)</f>
        <v>2418255</v>
      </c>
      <c r="AP67" s="122">
        <f t="shared" si="16"/>
        <v>1571866</v>
      </c>
      <c r="AQ67" s="122">
        <f t="shared" si="17"/>
        <v>3990121</v>
      </c>
      <c r="AR67" s="122">
        <f t="shared" si="18"/>
        <v>0</v>
      </c>
      <c r="AS67" s="122">
        <v>0</v>
      </c>
      <c r="AT67" s="122">
        <f>ROUND((+AO67+AP67)*20%,0)</f>
        <v>798024</v>
      </c>
      <c r="AU67" s="122"/>
      <c r="AV67" s="122">
        <v>0</v>
      </c>
      <c r="AW67" s="122">
        <f t="shared" si="19"/>
        <v>29000</v>
      </c>
      <c r="AX67" s="122">
        <v>0</v>
      </c>
      <c r="AY67" s="134">
        <v>0</v>
      </c>
      <c r="AZ67" s="122">
        <f t="shared" si="20"/>
        <v>0</v>
      </c>
      <c r="BA67" s="122">
        <f t="shared" si="21"/>
        <v>3216279</v>
      </c>
      <c r="BB67" s="122">
        <f t="shared" si="22"/>
        <v>1600866</v>
      </c>
      <c r="BC67" s="122">
        <f t="shared" si="23"/>
        <v>4817145</v>
      </c>
      <c r="BD67" s="106"/>
    </row>
    <row r="68" spans="1:96" ht="38.25" x14ac:dyDescent="0.25">
      <c r="A68" s="106" t="s">
        <v>140</v>
      </c>
      <c r="B68" s="105" t="s">
        <v>141</v>
      </c>
      <c r="C68" s="106" t="s">
        <v>142</v>
      </c>
      <c r="D68" s="132">
        <v>79543049</v>
      </c>
      <c r="E68" s="105" t="s">
        <v>533</v>
      </c>
      <c r="F68" s="107" t="s">
        <v>534</v>
      </c>
      <c r="G68" s="106" t="s">
        <v>36</v>
      </c>
      <c r="H68" s="107" t="s">
        <v>535</v>
      </c>
      <c r="I68" s="108" t="s">
        <v>536</v>
      </c>
      <c r="J68" s="108">
        <v>34</v>
      </c>
      <c r="K68" s="108"/>
      <c r="L68" s="109"/>
      <c r="M68" s="110"/>
      <c r="N68" s="109"/>
      <c r="O68" s="110"/>
      <c r="P68" s="110" t="s">
        <v>103</v>
      </c>
      <c r="Q68" s="107" t="s">
        <v>249</v>
      </c>
      <c r="R68" s="111" t="s">
        <v>120</v>
      </c>
      <c r="S68" s="112" t="s">
        <v>106</v>
      </c>
      <c r="T68" s="113" t="s">
        <v>537</v>
      </c>
      <c r="U68" s="133">
        <v>74918</v>
      </c>
      <c r="V68" s="115">
        <v>25851</v>
      </c>
      <c r="W68" s="115">
        <f t="shared" ca="1" si="13"/>
        <v>42293.432304166665</v>
      </c>
      <c r="X68" s="116">
        <f t="shared" ca="1" si="14"/>
        <v>44.4</v>
      </c>
      <c r="Y68" s="117">
        <v>36668</v>
      </c>
      <c r="Z68" s="108">
        <f t="shared" ca="1" si="15"/>
        <v>15.189041095890412</v>
      </c>
      <c r="AA68" s="118"/>
      <c r="AB68" s="119" t="s">
        <v>168</v>
      </c>
      <c r="AC68" s="119" t="s">
        <v>168</v>
      </c>
      <c r="AD68" s="120"/>
      <c r="AE68" s="119" t="s">
        <v>336</v>
      </c>
      <c r="AF68" s="108">
        <v>10</v>
      </c>
      <c r="AG68" s="108" t="s">
        <v>112</v>
      </c>
      <c r="AH68" s="108" t="s">
        <v>124</v>
      </c>
      <c r="AI68" s="108" t="s">
        <v>213</v>
      </c>
      <c r="AJ68" s="108"/>
      <c r="AK68" s="130">
        <v>40561</v>
      </c>
      <c r="AL68" s="130"/>
      <c r="AM68" s="130"/>
      <c r="AN68" s="15" t="s">
        <v>538</v>
      </c>
      <c r="AO68" s="121">
        <f>VLOOKUP(I68,[3]DATOS!$B$6:$D$46,3)</f>
        <v>4865151</v>
      </c>
      <c r="AP68" s="122">
        <f t="shared" si="16"/>
        <v>3162348</v>
      </c>
      <c r="AQ68" s="122">
        <f t="shared" si="17"/>
        <v>8027499</v>
      </c>
      <c r="AR68" s="122">
        <f t="shared" si="18"/>
        <v>0</v>
      </c>
      <c r="AS68" s="173">
        <f>ROUND(+AO68*45%,0)</f>
        <v>2189318</v>
      </c>
      <c r="AT68" s="121">
        <v>0</v>
      </c>
      <c r="AU68" s="122"/>
      <c r="AV68" s="122">
        <v>0</v>
      </c>
      <c r="AW68" s="122">
        <f t="shared" si="19"/>
        <v>29000</v>
      </c>
      <c r="AX68" s="122">
        <v>0</v>
      </c>
      <c r="AY68" s="134">
        <f>ROUND(AO68*15%,0)</f>
        <v>729773</v>
      </c>
      <c r="AZ68" s="122">
        <f t="shared" si="20"/>
        <v>1423057</v>
      </c>
      <c r="BA68" s="122">
        <f t="shared" si="21"/>
        <v>7054469</v>
      </c>
      <c r="BB68" s="122">
        <f t="shared" si="22"/>
        <v>5344178</v>
      </c>
      <c r="BC68" s="122">
        <f t="shared" si="23"/>
        <v>12398647</v>
      </c>
      <c r="BD68" s="106"/>
    </row>
    <row r="69" spans="1:96" ht="51" x14ac:dyDescent="0.25">
      <c r="A69" s="106" t="s">
        <v>140</v>
      </c>
      <c r="B69" s="105" t="s">
        <v>141</v>
      </c>
      <c r="C69" s="106" t="s">
        <v>142</v>
      </c>
      <c r="D69" s="132">
        <v>79411714</v>
      </c>
      <c r="E69" s="105" t="s">
        <v>173</v>
      </c>
      <c r="F69" s="107" t="s">
        <v>539</v>
      </c>
      <c r="G69" s="106" t="s">
        <v>36</v>
      </c>
      <c r="H69" s="107" t="s">
        <v>540</v>
      </c>
      <c r="I69" s="108" t="s">
        <v>422</v>
      </c>
      <c r="J69" s="108">
        <v>569</v>
      </c>
      <c r="K69" s="108">
        <v>294</v>
      </c>
      <c r="L69" s="109" t="s">
        <v>146</v>
      </c>
      <c r="M69" s="110" t="s">
        <v>358</v>
      </c>
      <c r="N69" s="109" t="s">
        <v>148</v>
      </c>
      <c r="O69" s="110"/>
      <c r="P69" s="110" t="s">
        <v>103</v>
      </c>
      <c r="Q69" s="107" t="s">
        <v>403</v>
      </c>
      <c r="R69" s="109"/>
      <c r="S69" s="112" t="s">
        <v>404</v>
      </c>
      <c r="T69" s="113" t="s">
        <v>541</v>
      </c>
      <c r="U69" s="133" t="s">
        <v>542</v>
      </c>
      <c r="V69" s="115">
        <v>24588</v>
      </c>
      <c r="W69" s="115">
        <f t="shared" ca="1" si="13"/>
        <v>42293.432304166665</v>
      </c>
      <c r="X69" s="116">
        <f t="shared" ca="1" si="14"/>
        <v>47.80821917808219</v>
      </c>
      <c r="Y69" s="117">
        <v>31184</v>
      </c>
      <c r="Z69" s="108">
        <f t="shared" ca="1" si="15"/>
        <v>29.997260273972604</v>
      </c>
      <c r="AA69" s="118"/>
      <c r="AB69" s="119" t="s">
        <v>488</v>
      </c>
      <c r="AC69" s="119" t="s">
        <v>543</v>
      </c>
      <c r="AD69" s="120"/>
      <c r="AE69" s="119" t="s">
        <v>154</v>
      </c>
      <c r="AF69" s="108">
        <v>130</v>
      </c>
      <c r="AG69" s="108" t="s">
        <v>112</v>
      </c>
      <c r="AH69" s="108" t="s">
        <v>124</v>
      </c>
      <c r="AI69" s="108" t="s">
        <v>114</v>
      </c>
      <c r="AJ69" s="108"/>
      <c r="AK69" s="115">
        <v>41180</v>
      </c>
      <c r="AL69" s="171" t="s">
        <v>544</v>
      </c>
      <c r="AM69" s="115"/>
      <c r="AN69" s="15" t="s">
        <v>545</v>
      </c>
      <c r="AO69" s="121">
        <f>VLOOKUP(I69,[3]DATOS!$B$6:$D$46,3)</f>
        <v>2779762</v>
      </c>
      <c r="AP69" s="122">
        <f t="shared" si="16"/>
        <v>1806845</v>
      </c>
      <c r="AQ69" s="122">
        <f t="shared" si="17"/>
        <v>4586607</v>
      </c>
      <c r="AR69" s="122">
        <f t="shared" si="18"/>
        <v>0</v>
      </c>
      <c r="AS69" s="122">
        <v>0</v>
      </c>
      <c r="AT69" s="122">
        <v>0</v>
      </c>
      <c r="AU69" s="122"/>
      <c r="AV69" s="122">
        <v>0</v>
      </c>
      <c r="AW69" s="122">
        <f t="shared" si="19"/>
        <v>29000</v>
      </c>
      <c r="AX69" s="122">
        <v>0</v>
      </c>
      <c r="AY69" s="134">
        <f>ROUND(AO69*15%,0)</f>
        <v>416964</v>
      </c>
      <c r="AZ69" s="122">
        <f t="shared" si="20"/>
        <v>0</v>
      </c>
      <c r="BA69" s="122">
        <f t="shared" si="21"/>
        <v>2779762</v>
      </c>
      <c r="BB69" s="122">
        <f t="shared" si="22"/>
        <v>2252809</v>
      </c>
      <c r="BC69" s="122">
        <f t="shared" si="23"/>
        <v>5032571</v>
      </c>
      <c r="BD69" s="106"/>
      <c r="BE69" s="125" t="str">
        <f>+CONCATENATE(Q69,R69)</f>
        <v>Dirección Financiera</v>
      </c>
      <c r="BH69" s="126"/>
      <c r="BI69" s="127"/>
      <c r="CR69" s="128"/>
    </row>
    <row r="70" spans="1:96" ht="38.25" x14ac:dyDescent="0.25">
      <c r="A70" s="106" t="s">
        <v>95</v>
      </c>
      <c r="B70" s="105" t="s">
        <v>276</v>
      </c>
      <c r="C70" s="106" t="s">
        <v>97</v>
      </c>
      <c r="D70" s="132">
        <v>51787172</v>
      </c>
      <c r="E70" s="105" t="s">
        <v>546</v>
      </c>
      <c r="F70" s="107" t="s">
        <v>539</v>
      </c>
      <c r="G70" s="106" t="s">
        <v>36</v>
      </c>
      <c r="H70" s="107" t="s">
        <v>130</v>
      </c>
      <c r="I70" s="108" t="s">
        <v>547</v>
      </c>
      <c r="J70" s="108"/>
      <c r="K70" s="108"/>
      <c r="L70" s="109"/>
      <c r="M70" s="110"/>
      <c r="N70" s="109"/>
      <c r="O70" s="110"/>
      <c r="P70" s="110" t="s">
        <v>103</v>
      </c>
      <c r="Q70" s="107" t="s">
        <v>217</v>
      </c>
      <c r="R70" s="111" t="s">
        <v>120</v>
      </c>
      <c r="S70" s="112" t="s">
        <v>548</v>
      </c>
      <c r="T70" s="113"/>
      <c r="U70" s="133"/>
      <c r="V70" s="115">
        <v>23976</v>
      </c>
      <c r="W70" s="115">
        <f t="shared" ca="1" si="13"/>
        <v>42293.432304166665</v>
      </c>
      <c r="X70" s="116">
        <f t="shared" ca="1" si="14"/>
        <v>49.463013698630135</v>
      </c>
      <c r="Y70" s="117">
        <v>36781</v>
      </c>
      <c r="Z70" s="108">
        <f t="shared" ca="1" si="15"/>
        <v>14.887671232876713</v>
      </c>
      <c r="AA70" s="118"/>
      <c r="AB70" s="119" t="s">
        <v>108</v>
      </c>
      <c r="AC70" s="119" t="s">
        <v>136</v>
      </c>
      <c r="AD70" s="120" t="s">
        <v>110</v>
      </c>
      <c r="AE70" s="119" t="s">
        <v>137</v>
      </c>
      <c r="AF70" s="108">
        <v>2020</v>
      </c>
      <c r="AG70" s="108" t="s">
        <v>361</v>
      </c>
      <c r="AH70" s="108" t="s">
        <v>124</v>
      </c>
      <c r="AI70" s="108" t="s">
        <v>155</v>
      </c>
      <c r="AJ70" s="108"/>
      <c r="AK70" s="115">
        <v>42048</v>
      </c>
      <c r="AL70" s="115"/>
      <c r="AM70" s="115"/>
      <c r="AN70" s="31" t="s">
        <v>549</v>
      </c>
      <c r="AO70" s="121">
        <f>VLOOKUP(I70,[3]DATOS!$B$6:$D$46,3)</f>
        <v>1694203</v>
      </c>
      <c r="AP70" s="122">
        <f t="shared" si="16"/>
        <v>1101232</v>
      </c>
      <c r="AQ70" s="122">
        <f t="shared" si="17"/>
        <v>2795435</v>
      </c>
      <c r="AR70" s="122">
        <f t="shared" si="18"/>
        <v>0</v>
      </c>
      <c r="AS70" s="122">
        <v>0</v>
      </c>
      <c r="AT70" s="122">
        <v>0</v>
      </c>
      <c r="AU70" s="122"/>
      <c r="AV70" s="122">
        <v>0</v>
      </c>
      <c r="AW70" s="122">
        <f t="shared" si="19"/>
        <v>29000</v>
      </c>
      <c r="AX70" s="122">
        <v>0</v>
      </c>
      <c r="AY70" s="134">
        <v>0</v>
      </c>
      <c r="AZ70" s="122">
        <f t="shared" si="20"/>
        <v>0</v>
      </c>
      <c r="BA70" s="122">
        <f t="shared" si="21"/>
        <v>1694203</v>
      </c>
      <c r="BB70" s="122">
        <f t="shared" si="22"/>
        <v>1130232</v>
      </c>
      <c r="BC70" s="122">
        <f t="shared" si="23"/>
        <v>2824435</v>
      </c>
      <c r="BD70" s="106"/>
      <c r="BE70" s="125" t="str">
        <f>+CONCATENATE(Q70,R70)</f>
        <v>Dirección de Nuevas Creaciones</v>
      </c>
      <c r="BH70" s="126"/>
      <c r="BI70" s="127"/>
    </row>
    <row r="71" spans="1:96" x14ac:dyDescent="0.25">
      <c r="A71" s="140" t="s">
        <v>140</v>
      </c>
      <c r="B71" s="105" t="s">
        <v>141</v>
      </c>
      <c r="C71" s="106" t="s">
        <v>142</v>
      </c>
      <c r="D71" s="174">
        <v>1016026843</v>
      </c>
      <c r="E71" s="142" t="s">
        <v>550</v>
      </c>
      <c r="F71" s="142" t="s">
        <v>551</v>
      </c>
      <c r="G71" s="106" t="s">
        <v>36</v>
      </c>
      <c r="H71" s="107" t="s">
        <v>101</v>
      </c>
      <c r="I71" s="108" t="s">
        <v>147</v>
      </c>
      <c r="J71" s="108"/>
      <c r="K71" s="108"/>
      <c r="L71" s="109"/>
      <c r="M71" s="110"/>
      <c r="N71" s="109"/>
      <c r="O71" s="110"/>
      <c r="P71" s="110" t="s">
        <v>202</v>
      </c>
      <c r="Q71" s="107" t="s">
        <v>233</v>
      </c>
      <c r="R71" s="111" t="s">
        <v>359</v>
      </c>
      <c r="S71" s="112" t="s">
        <v>106</v>
      </c>
      <c r="T71" s="175" t="s">
        <v>259</v>
      </c>
      <c r="U71" s="140">
        <v>230368</v>
      </c>
      <c r="V71" s="145">
        <v>33035</v>
      </c>
      <c r="W71" s="146">
        <f t="shared" ca="1" si="13"/>
        <v>42293.432304166665</v>
      </c>
      <c r="X71" s="147">
        <f t="shared" ca="1" si="14"/>
        <v>25</v>
      </c>
      <c r="Y71" s="148">
        <v>41409</v>
      </c>
      <c r="Z71" s="147">
        <f t="shared" ca="1" si="15"/>
        <v>2.3863013698630136</v>
      </c>
      <c r="AA71" s="118"/>
      <c r="AB71" s="119" t="s">
        <v>108</v>
      </c>
      <c r="AC71" s="119" t="s">
        <v>109</v>
      </c>
      <c r="AD71" s="120" t="s">
        <v>110</v>
      </c>
      <c r="AE71" s="119" t="s">
        <v>154</v>
      </c>
      <c r="AF71" s="108">
        <v>1015</v>
      </c>
      <c r="AG71" s="108" t="s">
        <v>361</v>
      </c>
      <c r="AH71" s="108" t="s">
        <v>221</v>
      </c>
      <c r="AI71" s="149" t="s">
        <v>155</v>
      </c>
      <c r="AJ71" s="150"/>
      <c r="AK71" s="115">
        <v>42013</v>
      </c>
      <c r="AL71" s="115"/>
      <c r="AM71" s="115"/>
      <c r="AN71" s="25" t="s">
        <v>552</v>
      </c>
      <c r="AO71" s="121">
        <f>VLOOKUP(I71,[3]DATOS!$B$6:$D$46,3)</f>
        <v>1887093</v>
      </c>
      <c r="AP71" s="122">
        <f t="shared" si="16"/>
        <v>1226610</v>
      </c>
      <c r="AQ71" s="122">
        <f t="shared" si="17"/>
        <v>3113703</v>
      </c>
      <c r="AR71" s="122">
        <f t="shared" si="18"/>
        <v>0</v>
      </c>
      <c r="AS71" s="122">
        <v>0</v>
      </c>
      <c r="AT71" s="122">
        <v>0</v>
      </c>
      <c r="AU71" s="122"/>
      <c r="AV71" s="122">
        <v>0</v>
      </c>
      <c r="AW71" s="122">
        <f t="shared" si="19"/>
        <v>29000</v>
      </c>
      <c r="AX71" s="122">
        <v>0</v>
      </c>
      <c r="AY71" s="124">
        <v>0</v>
      </c>
      <c r="AZ71" s="122">
        <f t="shared" si="20"/>
        <v>0</v>
      </c>
      <c r="BA71" s="122">
        <f t="shared" si="21"/>
        <v>1887093</v>
      </c>
      <c r="BB71" s="122">
        <f t="shared" si="22"/>
        <v>1255610</v>
      </c>
      <c r="BC71" s="122">
        <f t="shared" si="23"/>
        <v>3142703</v>
      </c>
      <c r="BD71" s="106"/>
    </row>
    <row r="72" spans="1:96" x14ac:dyDescent="0.25">
      <c r="A72" s="106" t="s">
        <v>95</v>
      </c>
      <c r="B72" s="105" t="s">
        <v>457</v>
      </c>
      <c r="C72" s="106" t="s">
        <v>97</v>
      </c>
      <c r="D72" s="132">
        <v>21069379</v>
      </c>
      <c r="E72" s="105" t="s">
        <v>553</v>
      </c>
      <c r="F72" s="107" t="s">
        <v>554</v>
      </c>
      <c r="G72" s="106" t="s">
        <v>555</v>
      </c>
      <c r="H72" s="107" t="s">
        <v>146</v>
      </c>
      <c r="I72" s="108" t="s">
        <v>175</v>
      </c>
      <c r="J72" s="108">
        <v>140</v>
      </c>
      <c r="K72" s="108"/>
      <c r="L72" s="109"/>
      <c r="M72" s="110"/>
      <c r="N72" s="109"/>
      <c r="O72" s="110"/>
      <c r="P72" s="110" t="s">
        <v>103</v>
      </c>
      <c r="Q72" s="107" t="s">
        <v>176</v>
      </c>
      <c r="R72" s="111" t="s">
        <v>120</v>
      </c>
      <c r="S72" s="112" t="s">
        <v>556</v>
      </c>
      <c r="T72" s="113" t="s">
        <v>557</v>
      </c>
      <c r="U72" s="133"/>
      <c r="V72" s="115">
        <v>20078</v>
      </c>
      <c r="W72" s="115">
        <f t="shared" ca="1" si="13"/>
        <v>42293.432304166665</v>
      </c>
      <c r="X72" s="116">
        <f t="shared" ca="1" si="14"/>
        <v>59.989041095890414</v>
      </c>
      <c r="Y72" s="117">
        <v>34354</v>
      </c>
      <c r="Z72" s="108">
        <f t="shared" ca="1" si="15"/>
        <v>21.44109589041096</v>
      </c>
      <c r="AA72" s="118"/>
      <c r="AB72" s="119" t="s">
        <v>558</v>
      </c>
      <c r="AC72" s="119" t="s">
        <v>559</v>
      </c>
      <c r="AD72" s="120" t="s">
        <v>560</v>
      </c>
      <c r="AE72" s="119" t="s">
        <v>111</v>
      </c>
      <c r="AF72" s="108">
        <v>6100</v>
      </c>
      <c r="AG72" s="108" t="s">
        <v>70</v>
      </c>
      <c r="AH72" s="108" t="s">
        <v>124</v>
      </c>
      <c r="AI72" s="108" t="s">
        <v>114</v>
      </c>
      <c r="AJ72" s="108"/>
      <c r="AK72" s="115"/>
      <c r="AL72" s="115"/>
      <c r="AM72" s="115"/>
      <c r="AN72" s="21" t="s">
        <v>561</v>
      </c>
      <c r="AO72" s="121">
        <f>VLOOKUP(I72,[3]DATOS!$B$6:$D$46,3)</f>
        <v>2243986</v>
      </c>
      <c r="AP72" s="122">
        <f t="shared" si="16"/>
        <v>1458591</v>
      </c>
      <c r="AQ72" s="122">
        <f t="shared" si="17"/>
        <v>3702577</v>
      </c>
      <c r="AR72" s="122">
        <f t="shared" si="18"/>
        <v>0</v>
      </c>
      <c r="AS72" s="122">
        <v>0</v>
      </c>
      <c r="AT72" s="122">
        <v>0</v>
      </c>
      <c r="AU72" s="122"/>
      <c r="AV72" s="122">
        <v>0</v>
      </c>
      <c r="AW72" s="122">
        <f t="shared" si="19"/>
        <v>29000</v>
      </c>
      <c r="AX72" s="122">
        <v>0</v>
      </c>
      <c r="AY72" s="134">
        <v>0</v>
      </c>
      <c r="AZ72" s="122">
        <f t="shared" si="20"/>
        <v>0</v>
      </c>
      <c r="BA72" s="122">
        <f t="shared" si="21"/>
        <v>2243986</v>
      </c>
      <c r="BB72" s="122">
        <f t="shared" si="22"/>
        <v>1487591</v>
      </c>
      <c r="BC72" s="122">
        <f t="shared" si="23"/>
        <v>3731577</v>
      </c>
      <c r="BD72" s="106"/>
      <c r="BE72" s="125" t="str">
        <f>+CONCATENATE(Q72,R72)</f>
        <v>Dirección de Investigaciones para el Control y Verificación de Reglamentos Técnicos y Metrología Legal</v>
      </c>
      <c r="BH72" s="135"/>
      <c r="BI72" s="127"/>
    </row>
    <row r="73" spans="1:96" x14ac:dyDescent="0.25">
      <c r="A73" s="140" t="s">
        <v>255</v>
      </c>
      <c r="B73" s="105" t="s">
        <v>141</v>
      </c>
      <c r="C73" s="106" t="s">
        <v>142</v>
      </c>
      <c r="D73" s="141">
        <v>1110461866</v>
      </c>
      <c r="E73" s="142" t="s">
        <v>562</v>
      </c>
      <c r="F73" s="142" t="s">
        <v>563</v>
      </c>
      <c r="G73" s="144" t="s">
        <v>433</v>
      </c>
      <c r="H73" s="107" t="s">
        <v>101</v>
      </c>
      <c r="I73" s="108" t="s">
        <v>358</v>
      </c>
      <c r="J73" s="168"/>
      <c r="K73" s="169"/>
      <c r="L73" s="109"/>
      <c r="M73" s="110"/>
      <c r="N73" s="160" t="s">
        <v>564</v>
      </c>
      <c r="O73" s="110"/>
      <c r="P73" s="110" t="s">
        <v>202</v>
      </c>
      <c r="Q73" s="107" t="s">
        <v>233</v>
      </c>
      <c r="R73" s="111" t="s">
        <v>359</v>
      </c>
      <c r="S73" s="176" t="s">
        <v>360</v>
      </c>
      <c r="T73" s="143"/>
      <c r="U73" s="144">
        <v>38003</v>
      </c>
      <c r="V73" s="145">
        <v>31965</v>
      </c>
      <c r="W73" s="146">
        <f t="shared" ca="1" si="13"/>
        <v>42293.432304166665</v>
      </c>
      <c r="X73" s="147">
        <f t="shared" ca="1" si="14"/>
        <v>27.887671232876713</v>
      </c>
      <c r="Y73" s="148">
        <v>41661</v>
      </c>
      <c r="Z73" s="147">
        <f t="shared" ca="1" si="15"/>
        <v>1.7095890410958905</v>
      </c>
      <c r="AA73" s="118"/>
      <c r="AB73" s="119" t="s">
        <v>108</v>
      </c>
      <c r="AC73" s="119" t="s">
        <v>109</v>
      </c>
      <c r="AD73" s="120" t="s">
        <v>282</v>
      </c>
      <c r="AE73" s="119" t="s">
        <v>154</v>
      </c>
      <c r="AF73" s="108">
        <v>1015</v>
      </c>
      <c r="AG73" s="108" t="s">
        <v>70</v>
      </c>
      <c r="AH73" s="149" t="s">
        <v>113</v>
      </c>
      <c r="AI73" s="149" t="s">
        <v>196</v>
      </c>
      <c r="AJ73" s="108"/>
      <c r="AK73" s="115"/>
      <c r="AL73" s="115"/>
      <c r="AM73" s="115"/>
      <c r="AN73" s="15" t="s">
        <v>565</v>
      </c>
      <c r="AO73" s="121">
        <f>VLOOKUP(I73,[3]DATOS!$B$6:$D$46,3)</f>
        <v>1694203</v>
      </c>
      <c r="AP73" s="122">
        <f t="shared" si="16"/>
        <v>1101232</v>
      </c>
      <c r="AQ73" s="122">
        <f t="shared" si="17"/>
        <v>2795435</v>
      </c>
      <c r="AR73" s="122">
        <f t="shared" si="18"/>
        <v>0</v>
      </c>
      <c r="AS73" s="122">
        <v>0</v>
      </c>
      <c r="AT73" s="122">
        <v>0</v>
      </c>
      <c r="AU73" s="122"/>
      <c r="AV73" s="122">
        <v>0</v>
      </c>
      <c r="AW73" s="122">
        <f t="shared" si="19"/>
        <v>29000</v>
      </c>
      <c r="AX73" s="122">
        <v>0</v>
      </c>
      <c r="AY73" s="134">
        <v>0</v>
      </c>
      <c r="AZ73" s="122">
        <f t="shared" si="20"/>
        <v>0</v>
      </c>
      <c r="BA73" s="122">
        <f t="shared" si="21"/>
        <v>1694203</v>
      </c>
      <c r="BB73" s="122">
        <f t="shared" si="22"/>
        <v>1130232</v>
      </c>
      <c r="BC73" s="122">
        <f t="shared" si="23"/>
        <v>2824435</v>
      </c>
      <c r="BD73" s="106"/>
    </row>
    <row r="74" spans="1:96" ht="63.75" x14ac:dyDescent="0.25">
      <c r="A74" s="106" t="s">
        <v>140</v>
      </c>
      <c r="B74" s="105" t="s">
        <v>141</v>
      </c>
      <c r="C74" s="106" t="s">
        <v>142</v>
      </c>
      <c r="D74" s="132">
        <v>92125870</v>
      </c>
      <c r="E74" s="105" t="s">
        <v>566</v>
      </c>
      <c r="F74" s="107" t="s">
        <v>567</v>
      </c>
      <c r="G74" s="106" t="s">
        <v>568</v>
      </c>
      <c r="H74" s="107" t="s">
        <v>569</v>
      </c>
      <c r="I74" s="108" t="s">
        <v>570</v>
      </c>
      <c r="J74" s="108">
        <v>49</v>
      </c>
      <c r="K74" s="108"/>
      <c r="L74" s="109"/>
      <c r="M74" s="110"/>
      <c r="N74" s="109"/>
      <c r="O74" s="110"/>
      <c r="P74" s="110" t="s">
        <v>202</v>
      </c>
      <c r="Q74" s="107" t="s">
        <v>352</v>
      </c>
      <c r="R74" s="111" t="s">
        <v>120</v>
      </c>
      <c r="S74" s="112" t="s">
        <v>571</v>
      </c>
      <c r="T74" s="113" t="s">
        <v>572</v>
      </c>
      <c r="U74" s="133">
        <v>12019</v>
      </c>
      <c r="V74" s="115">
        <v>23106</v>
      </c>
      <c r="W74" s="115">
        <f t="shared" ca="1" si="13"/>
        <v>42293.432304166665</v>
      </c>
      <c r="X74" s="116">
        <f t="shared" ca="1" si="14"/>
        <v>51.81095890410959</v>
      </c>
      <c r="Y74" s="117">
        <v>33296</v>
      </c>
      <c r="Z74" s="108">
        <f t="shared" ca="1" si="15"/>
        <v>24.298630136986301</v>
      </c>
      <c r="AA74" s="118"/>
      <c r="AB74" s="119" t="s">
        <v>558</v>
      </c>
      <c r="AC74" s="119" t="s">
        <v>559</v>
      </c>
      <c r="AD74" s="120" t="s">
        <v>560</v>
      </c>
      <c r="AE74" s="119" t="s">
        <v>154</v>
      </c>
      <c r="AF74" s="108">
        <v>3000</v>
      </c>
      <c r="AG74" s="108" t="s">
        <v>70</v>
      </c>
      <c r="AH74" s="108" t="s">
        <v>124</v>
      </c>
      <c r="AI74" s="108" t="s">
        <v>114</v>
      </c>
      <c r="AJ74" s="108"/>
      <c r="AK74" s="130" t="s">
        <v>573</v>
      </c>
      <c r="AL74" s="130"/>
      <c r="AM74" s="130"/>
      <c r="AN74" s="32" t="s">
        <v>574</v>
      </c>
      <c r="AO74" s="121">
        <f>VLOOKUP(I74,[3]DATOS!$B$6:$D$46,3)</f>
        <v>3729631</v>
      </c>
      <c r="AP74" s="122">
        <f t="shared" si="16"/>
        <v>2424260</v>
      </c>
      <c r="AQ74" s="122">
        <f t="shared" si="17"/>
        <v>6153891</v>
      </c>
      <c r="AR74" s="122">
        <f t="shared" si="18"/>
        <v>0</v>
      </c>
      <c r="AS74" s="122">
        <v>0</v>
      </c>
      <c r="AT74" s="122">
        <v>0</v>
      </c>
      <c r="AU74" s="122"/>
      <c r="AV74" s="122">
        <v>0</v>
      </c>
      <c r="AW74" s="122">
        <f t="shared" si="19"/>
        <v>29000</v>
      </c>
      <c r="AX74" s="122">
        <v>0</v>
      </c>
      <c r="AY74" s="134">
        <v>0</v>
      </c>
      <c r="AZ74" s="122">
        <f t="shared" si="20"/>
        <v>0</v>
      </c>
      <c r="BA74" s="122">
        <f t="shared" si="21"/>
        <v>3729631</v>
      </c>
      <c r="BB74" s="122">
        <f t="shared" si="22"/>
        <v>2453260</v>
      </c>
      <c r="BC74" s="122">
        <f t="shared" si="23"/>
        <v>6182891</v>
      </c>
      <c r="BD74" s="106"/>
      <c r="BE74" s="125" t="str">
        <f>+CONCATENATE(Q74,R74)</f>
        <v>Despacho del Superintendente Delegado para la Protección del Consumidor</v>
      </c>
      <c r="BH74" s="126"/>
      <c r="BI74" s="127"/>
      <c r="BS74" s="103"/>
      <c r="BT74" s="103"/>
    </row>
    <row r="75" spans="1:96" s="177" customFormat="1" x14ac:dyDescent="0.25">
      <c r="A75" s="106" t="s">
        <v>140</v>
      </c>
      <c r="B75" s="105" t="s">
        <v>206</v>
      </c>
      <c r="C75" s="106" t="s">
        <v>142</v>
      </c>
      <c r="D75" s="132">
        <v>13352624</v>
      </c>
      <c r="E75" s="105" t="s">
        <v>575</v>
      </c>
      <c r="F75" s="107" t="s">
        <v>576</v>
      </c>
      <c r="G75" s="106" t="s">
        <v>577</v>
      </c>
      <c r="H75" s="107" t="s">
        <v>279</v>
      </c>
      <c r="I75" s="108" t="s">
        <v>266</v>
      </c>
      <c r="J75" s="108">
        <v>439</v>
      </c>
      <c r="K75" s="108"/>
      <c r="L75" s="109"/>
      <c r="M75" s="110"/>
      <c r="N75" s="109"/>
      <c r="O75" s="110"/>
      <c r="P75" s="110" t="s">
        <v>103</v>
      </c>
      <c r="Q75" s="107" t="s">
        <v>321</v>
      </c>
      <c r="R75" s="111" t="s">
        <v>120</v>
      </c>
      <c r="S75" s="112" t="s">
        <v>267</v>
      </c>
      <c r="T75" s="113"/>
      <c r="U75" s="133"/>
      <c r="V75" s="115">
        <v>22033</v>
      </c>
      <c r="W75" s="115">
        <f t="shared" ca="1" si="13"/>
        <v>42293.432304166665</v>
      </c>
      <c r="X75" s="116">
        <f t="shared" ca="1" si="14"/>
        <v>54.709589041095889</v>
      </c>
      <c r="Y75" s="117">
        <v>37323</v>
      </c>
      <c r="Z75" s="108">
        <f t="shared" ca="1" si="15"/>
        <v>13.419178082191781</v>
      </c>
      <c r="AA75" s="118"/>
      <c r="AB75" s="119" t="s">
        <v>108</v>
      </c>
      <c r="AC75" s="119" t="s">
        <v>252</v>
      </c>
      <c r="AD75" s="120" t="s">
        <v>110</v>
      </c>
      <c r="AE75" s="119" t="s">
        <v>269</v>
      </c>
      <c r="AF75" s="108">
        <v>2010</v>
      </c>
      <c r="AG75" s="108" t="s">
        <v>70</v>
      </c>
      <c r="AH75" s="108" t="s">
        <v>113</v>
      </c>
      <c r="AI75" s="108" t="s">
        <v>114</v>
      </c>
      <c r="AJ75" s="108"/>
      <c r="AK75" s="115">
        <v>40205</v>
      </c>
      <c r="AL75" s="115"/>
      <c r="AM75" s="115"/>
      <c r="AN75" s="17" t="s">
        <v>578</v>
      </c>
      <c r="AO75" s="121">
        <f>VLOOKUP(I75,[3]DATOS!$B$6:$D$46,3)</f>
        <v>1027665</v>
      </c>
      <c r="AP75" s="122">
        <f t="shared" si="16"/>
        <v>667982</v>
      </c>
      <c r="AQ75" s="122">
        <f t="shared" si="17"/>
        <v>1695647</v>
      </c>
      <c r="AR75" s="122">
        <f t="shared" si="18"/>
        <v>74000</v>
      </c>
      <c r="AS75" s="122">
        <v>0</v>
      </c>
      <c r="AT75" s="122">
        <v>0</v>
      </c>
      <c r="AU75" s="122"/>
      <c r="AV75" s="122">
        <v>0</v>
      </c>
      <c r="AW75" s="122">
        <f t="shared" si="19"/>
        <v>29000</v>
      </c>
      <c r="AX75" s="122">
        <v>0</v>
      </c>
      <c r="AY75" s="134">
        <f>ROUND(AO75*15%,0)</f>
        <v>154150</v>
      </c>
      <c r="AZ75" s="122">
        <f t="shared" si="20"/>
        <v>0</v>
      </c>
      <c r="BA75" s="122">
        <f t="shared" si="21"/>
        <v>1101665</v>
      </c>
      <c r="BB75" s="122">
        <f t="shared" si="22"/>
        <v>851132</v>
      </c>
      <c r="BC75" s="122">
        <f t="shared" si="23"/>
        <v>1952797</v>
      </c>
      <c r="BD75" s="106"/>
      <c r="BE75" s="125" t="str">
        <f>+CONCATENATE(Q75,R75)</f>
        <v>Dirección de Signos Distintivos</v>
      </c>
      <c r="BF75" s="102"/>
      <c r="BG75" s="103"/>
      <c r="BH75" s="126"/>
      <c r="BI75" s="127"/>
      <c r="BJ75" s="102"/>
      <c r="BK75" s="102"/>
      <c r="BL75" s="102"/>
      <c r="BM75" s="102"/>
      <c r="BN75" s="102"/>
      <c r="BO75" s="102"/>
      <c r="BP75" s="102"/>
      <c r="BQ75" s="102"/>
      <c r="BR75" s="102"/>
      <c r="BS75" s="102"/>
      <c r="BT75" s="102"/>
      <c r="BU75" s="102"/>
      <c r="BV75" s="102"/>
      <c r="BW75" s="102"/>
      <c r="BX75" s="102"/>
      <c r="BY75" s="102"/>
      <c r="BZ75" s="102"/>
      <c r="CA75" s="102"/>
      <c r="CB75" s="102"/>
      <c r="CC75" s="102"/>
      <c r="CD75" s="102"/>
      <c r="CE75" s="102"/>
      <c r="CF75" s="102"/>
      <c r="CG75" s="102"/>
      <c r="CH75" s="102"/>
      <c r="CI75" s="102"/>
      <c r="CJ75" s="102"/>
      <c r="CK75" s="102"/>
      <c r="CL75" s="102"/>
      <c r="CM75" s="102"/>
      <c r="CN75" s="102"/>
      <c r="CO75" s="102"/>
      <c r="CP75" s="102"/>
      <c r="CQ75" s="102"/>
      <c r="CR75" s="102"/>
    </row>
    <row r="76" spans="1:96" x14ac:dyDescent="0.25">
      <c r="A76" s="106" t="s">
        <v>140</v>
      </c>
      <c r="B76" s="105" t="s">
        <v>141</v>
      </c>
      <c r="C76" s="106" t="s">
        <v>142</v>
      </c>
      <c r="D76" s="132">
        <v>11185299</v>
      </c>
      <c r="E76" s="105" t="s">
        <v>579</v>
      </c>
      <c r="F76" s="107" t="s">
        <v>580</v>
      </c>
      <c r="G76" s="106" t="s">
        <v>36</v>
      </c>
      <c r="H76" s="107" t="s">
        <v>101</v>
      </c>
      <c r="I76" s="108" t="s">
        <v>147</v>
      </c>
      <c r="J76" s="108">
        <v>241</v>
      </c>
      <c r="K76" s="108"/>
      <c r="L76" s="109"/>
      <c r="M76" s="110"/>
      <c r="N76" s="160" t="s">
        <v>581</v>
      </c>
      <c r="O76" s="110"/>
      <c r="P76" s="110" t="s">
        <v>103</v>
      </c>
      <c r="Q76" s="107" t="s">
        <v>403</v>
      </c>
      <c r="R76" s="111" t="s">
        <v>120</v>
      </c>
      <c r="S76" s="112" t="s">
        <v>404</v>
      </c>
      <c r="T76" s="113" t="s">
        <v>582</v>
      </c>
      <c r="U76" s="133" t="s">
        <v>583</v>
      </c>
      <c r="V76" s="115">
        <v>26188</v>
      </c>
      <c r="W76" s="115">
        <f t="shared" ca="1" si="13"/>
        <v>42293.432304166665</v>
      </c>
      <c r="X76" s="116">
        <f t="shared" ca="1" si="14"/>
        <v>43.490410958904107</v>
      </c>
      <c r="Y76" s="117">
        <v>40870</v>
      </c>
      <c r="Z76" s="108">
        <f t="shared" ca="1" si="15"/>
        <v>3.8438356164383563</v>
      </c>
      <c r="AA76" s="118"/>
      <c r="AB76" s="119" t="s">
        <v>108</v>
      </c>
      <c r="AC76" s="119" t="s">
        <v>109</v>
      </c>
      <c r="AD76" s="120" t="s">
        <v>282</v>
      </c>
      <c r="AE76" s="119" t="s">
        <v>154</v>
      </c>
      <c r="AF76" s="108">
        <v>130</v>
      </c>
      <c r="AG76" s="108" t="s">
        <v>112</v>
      </c>
      <c r="AH76" s="108" t="s">
        <v>124</v>
      </c>
      <c r="AI76" s="108" t="s">
        <v>155</v>
      </c>
      <c r="AJ76" s="108"/>
      <c r="AK76" s="115">
        <v>41015</v>
      </c>
      <c r="AL76" s="115"/>
      <c r="AM76" s="115"/>
      <c r="AN76" s="17" t="s">
        <v>584</v>
      </c>
      <c r="AO76" s="121">
        <f>VLOOKUP(I76,[3]DATOS!$B$6:$D$46,3)</f>
        <v>1887093</v>
      </c>
      <c r="AP76" s="122">
        <f t="shared" si="16"/>
        <v>1226610</v>
      </c>
      <c r="AQ76" s="122">
        <f t="shared" si="17"/>
        <v>3113703</v>
      </c>
      <c r="AR76" s="122">
        <f t="shared" si="18"/>
        <v>0</v>
      </c>
      <c r="AS76" s="122">
        <v>0</v>
      </c>
      <c r="AT76" s="122">
        <v>0</v>
      </c>
      <c r="AU76" s="122"/>
      <c r="AV76" s="122">
        <v>0</v>
      </c>
      <c r="AW76" s="122">
        <f t="shared" si="19"/>
        <v>29000</v>
      </c>
      <c r="AX76" s="122">
        <v>0</v>
      </c>
      <c r="AY76" s="134">
        <f>ROUND(AO76*15%,0)</f>
        <v>283064</v>
      </c>
      <c r="AZ76" s="122">
        <f t="shared" si="20"/>
        <v>0</v>
      </c>
      <c r="BA76" s="122">
        <f t="shared" si="21"/>
        <v>1887093</v>
      </c>
      <c r="BB76" s="122">
        <f t="shared" si="22"/>
        <v>1538674</v>
      </c>
      <c r="BC76" s="122">
        <f t="shared" si="23"/>
        <v>3425767</v>
      </c>
      <c r="BD76" s="106"/>
      <c r="BE76" s="125" t="str">
        <f>+CONCATENATE(Q76,R76)</f>
        <v>Dirección Financiera</v>
      </c>
      <c r="BH76" s="126"/>
      <c r="BI76" s="127"/>
    </row>
    <row r="77" spans="1:96" x14ac:dyDescent="0.25">
      <c r="A77" s="106" t="s">
        <v>140</v>
      </c>
      <c r="B77" s="105" t="s">
        <v>141</v>
      </c>
      <c r="C77" s="106" t="s">
        <v>142</v>
      </c>
      <c r="D77" s="132">
        <v>80039944</v>
      </c>
      <c r="E77" s="105" t="s">
        <v>585</v>
      </c>
      <c r="F77" s="107" t="s">
        <v>586</v>
      </c>
      <c r="G77" s="106" t="s">
        <v>36</v>
      </c>
      <c r="H77" s="107" t="s">
        <v>101</v>
      </c>
      <c r="I77" s="108" t="s">
        <v>185</v>
      </c>
      <c r="J77" s="108">
        <v>334</v>
      </c>
      <c r="K77" s="108"/>
      <c r="L77" s="107"/>
      <c r="M77" s="108"/>
      <c r="N77" s="109"/>
      <c r="O77" s="110"/>
      <c r="P77" s="110" t="s">
        <v>103</v>
      </c>
      <c r="Q77" s="107" t="s">
        <v>217</v>
      </c>
      <c r="R77" s="111" t="s">
        <v>218</v>
      </c>
      <c r="S77" s="112" t="s">
        <v>587</v>
      </c>
      <c r="T77" s="112"/>
      <c r="U77" s="114" t="s">
        <v>588</v>
      </c>
      <c r="V77" s="115">
        <v>30256</v>
      </c>
      <c r="W77" s="115">
        <f t="shared" ca="1" si="13"/>
        <v>42293.432304166665</v>
      </c>
      <c r="X77" s="116">
        <f t="shared" ca="1" si="14"/>
        <v>32.506849315068493</v>
      </c>
      <c r="Y77" s="117">
        <v>40997</v>
      </c>
      <c r="Z77" s="108">
        <f t="shared" ca="1" si="15"/>
        <v>3.4986301369863013</v>
      </c>
      <c r="AA77" s="118"/>
      <c r="AB77" s="119" t="s">
        <v>108</v>
      </c>
      <c r="AC77" s="119" t="s">
        <v>109</v>
      </c>
      <c r="AD77" s="120" t="s">
        <v>110</v>
      </c>
      <c r="AE77" s="119" t="s">
        <v>154</v>
      </c>
      <c r="AF77" s="108">
        <v>2023</v>
      </c>
      <c r="AG77" s="108" t="s">
        <v>70</v>
      </c>
      <c r="AH77" s="108" t="s">
        <v>521</v>
      </c>
      <c r="AI77" s="108" t="s">
        <v>213</v>
      </c>
      <c r="AJ77" s="108"/>
      <c r="AK77" s="115"/>
      <c r="AL77" s="115"/>
      <c r="AM77" s="115" t="s">
        <v>125</v>
      </c>
      <c r="AN77" s="16" t="s">
        <v>589</v>
      </c>
      <c r="AO77" s="121">
        <f>VLOOKUP(I77,[3]DATOS!$B$6:$D$46,3)</f>
        <v>1466526</v>
      </c>
      <c r="AP77" s="122">
        <f t="shared" si="16"/>
        <v>953242</v>
      </c>
      <c r="AQ77" s="122">
        <f t="shared" si="17"/>
        <v>2419768</v>
      </c>
      <c r="AR77" s="122">
        <f t="shared" si="18"/>
        <v>0</v>
      </c>
      <c r="AS77" s="122">
        <v>0</v>
      </c>
      <c r="AT77" s="122">
        <v>0</v>
      </c>
      <c r="AU77" s="122"/>
      <c r="AV77" s="122">
        <v>0</v>
      </c>
      <c r="AW77" s="122">
        <f t="shared" si="19"/>
        <v>29000</v>
      </c>
      <c r="AX77" s="122">
        <v>0</v>
      </c>
      <c r="AY77" s="134">
        <v>0</v>
      </c>
      <c r="AZ77" s="122">
        <f t="shared" si="20"/>
        <v>0</v>
      </c>
      <c r="BA77" s="122">
        <f t="shared" si="21"/>
        <v>1466526</v>
      </c>
      <c r="BB77" s="122">
        <f t="shared" si="22"/>
        <v>982242</v>
      </c>
      <c r="BC77" s="122">
        <f t="shared" si="23"/>
        <v>2448768</v>
      </c>
      <c r="BD77" s="106"/>
      <c r="BE77" s="125" t="str">
        <f>+CONCATENATE(Q77,R77)</f>
        <v>Dirección de Nuevas Creaciones- Grupo de Trabajo de Ciencias Químicas</v>
      </c>
      <c r="BH77" s="126"/>
      <c r="BI77" s="127"/>
    </row>
    <row r="78" spans="1:96" ht="25.5" x14ac:dyDescent="0.25">
      <c r="A78" s="85" t="s">
        <v>95</v>
      </c>
      <c r="B78" s="86" t="s">
        <v>96</v>
      </c>
      <c r="C78" s="85" t="s">
        <v>97</v>
      </c>
      <c r="D78" s="87">
        <v>59821165</v>
      </c>
      <c r="E78" s="86" t="s">
        <v>590</v>
      </c>
      <c r="F78" s="88" t="s">
        <v>591</v>
      </c>
      <c r="G78" s="85" t="s">
        <v>592</v>
      </c>
      <c r="H78" s="88" t="s">
        <v>145</v>
      </c>
      <c r="I78" s="89" t="s">
        <v>185</v>
      </c>
      <c r="J78" s="89">
        <v>584</v>
      </c>
      <c r="K78" s="89">
        <v>451</v>
      </c>
      <c r="L78" s="88" t="s">
        <v>231</v>
      </c>
      <c r="M78" s="89" t="s">
        <v>319</v>
      </c>
      <c r="N78" s="178"/>
      <c r="O78" s="89"/>
      <c r="P78" s="91" t="s">
        <v>103</v>
      </c>
      <c r="Q78" s="107" t="s">
        <v>403</v>
      </c>
      <c r="R78" s="111"/>
      <c r="S78" s="92" t="s">
        <v>194</v>
      </c>
      <c r="T78" s="93"/>
      <c r="U78" s="94">
        <v>51527</v>
      </c>
      <c r="V78" s="95">
        <v>26697</v>
      </c>
      <c r="W78" s="95">
        <f t="shared" ca="1" si="13"/>
        <v>42293.432304166665</v>
      </c>
      <c r="X78" s="96">
        <f t="shared" ca="1" si="14"/>
        <v>42.12054794520548</v>
      </c>
      <c r="Y78" s="97">
        <v>35650</v>
      </c>
      <c r="Z78" s="89">
        <f t="shared" ca="1" si="15"/>
        <v>17.93972602739726</v>
      </c>
      <c r="AA78" s="118"/>
      <c r="AB78" s="99" t="s">
        <v>152</v>
      </c>
      <c r="AC78" s="99" t="s">
        <v>153</v>
      </c>
      <c r="AD78" s="99" t="s">
        <v>110</v>
      </c>
      <c r="AE78" s="99" t="s">
        <v>111</v>
      </c>
      <c r="AF78" s="89">
        <v>130</v>
      </c>
      <c r="AG78" s="89" t="s">
        <v>112</v>
      </c>
      <c r="AH78" s="89" t="s">
        <v>124</v>
      </c>
      <c r="AI78" s="108" t="s">
        <v>114</v>
      </c>
      <c r="AJ78" s="89"/>
      <c r="AK78" s="95">
        <v>40946</v>
      </c>
      <c r="AL78" s="95"/>
      <c r="AM78" s="95" t="s">
        <v>125</v>
      </c>
      <c r="AN78" s="33" t="s">
        <v>593</v>
      </c>
      <c r="AO78" s="121">
        <f>VLOOKUP(I78,[3]DATOS!$B$6:$D$46,3)</f>
        <v>1466526</v>
      </c>
      <c r="AP78" s="122">
        <f t="shared" si="16"/>
        <v>953242</v>
      </c>
      <c r="AQ78" s="101">
        <f t="shared" si="17"/>
        <v>2419768</v>
      </c>
      <c r="AR78" s="122">
        <f t="shared" si="18"/>
        <v>0</v>
      </c>
      <c r="AS78" s="101">
        <v>0</v>
      </c>
      <c r="AT78" s="101">
        <v>0</v>
      </c>
      <c r="AU78" s="101"/>
      <c r="AV78" s="101">
        <v>0</v>
      </c>
      <c r="AW78" s="101">
        <f t="shared" si="19"/>
        <v>29000</v>
      </c>
      <c r="AX78" s="101">
        <v>0</v>
      </c>
      <c r="AY78" s="134">
        <f>ROUND(AO78*15%,0)</f>
        <v>219979</v>
      </c>
      <c r="AZ78" s="101">
        <f t="shared" si="20"/>
        <v>0</v>
      </c>
      <c r="BA78" s="122">
        <f t="shared" si="21"/>
        <v>1466526</v>
      </c>
      <c r="BB78" s="122">
        <f t="shared" si="22"/>
        <v>1202221</v>
      </c>
      <c r="BC78" s="122">
        <f t="shared" si="23"/>
        <v>2668747</v>
      </c>
      <c r="BD78" s="106"/>
    </row>
    <row r="79" spans="1:96" x14ac:dyDescent="0.25">
      <c r="A79" s="106" t="s">
        <v>140</v>
      </c>
      <c r="B79" s="105" t="s">
        <v>141</v>
      </c>
      <c r="C79" s="106" t="s">
        <v>142</v>
      </c>
      <c r="D79" s="132">
        <v>5700539</v>
      </c>
      <c r="E79" s="105" t="s">
        <v>594</v>
      </c>
      <c r="F79" s="107" t="s">
        <v>595</v>
      </c>
      <c r="G79" s="106" t="s">
        <v>596</v>
      </c>
      <c r="H79" s="107" t="s">
        <v>101</v>
      </c>
      <c r="I79" s="108" t="s">
        <v>185</v>
      </c>
      <c r="J79" s="108"/>
      <c r="K79" s="108"/>
      <c r="L79" s="109"/>
      <c r="M79" s="110"/>
      <c r="N79" s="109"/>
      <c r="O79" s="110"/>
      <c r="P79" s="110" t="s">
        <v>103</v>
      </c>
      <c r="Q79" s="107" t="s">
        <v>321</v>
      </c>
      <c r="R79" s="111" t="s">
        <v>597</v>
      </c>
      <c r="S79" s="112" t="s">
        <v>106</v>
      </c>
      <c r="T79" s="113" t="s">
        <v>107</v>
      </c>
      <c r="U79" s="133">
        <v>214271</v>
      </c>
      <c r="V79" s="115">
        <v>28963</v>
      </c>
      <c r="W79" s="115">
        <f t="shared" ca="1" si="13"/>
        <v>42293.432304166665</v>
      </c>
      <c r="X79" s="116">
        <f t="shared" ca="1" si="14"/>
        <v>35.994520547945207</v>
      </c>
      <c r="Y79" s="117">
        <v>41810</v>
      </c>
      <c r="Z79" s="108">
        <f t="shared" ca="1" si="15"/>
        <v>1.3041095890410959</v>
      </c>
      <c r="AA79" s="118"/>
      <c r="AB79" s="119" t="s">
        <v>108</v>
      </c>
      <c r="AC79" s="119" t="s">
        <v>109</v>
      </c>
      <c r="AD79" s="120" t="s">
        <v>110</v>
      </c>
      <c r="AE79" s="119" t="s">
        <v>154</v>
      </c>
      <c r="AF79" s="108">
        <v>2014</v>
      </c>
      <c r="AG79" s="108" t="s">
        <v>70</v>
      </c>
      <c r="AH79" s="108" t="s">
        <v>113</v>
      </c>
      <c r="AI79" s="108" t="s">
        <v>114</v>
      </c>
      <c r="AJ79" s="108"/>
      <c r="AK79" s="115"/>
      <c r="AL79" s="115"/>
      <c r="AM79" s="115"/>
      <c r="AN79" s="21" t="s">
        <v>598</v>
      </c>
      <c r="AO79" s="121">
        <f>VLOOKUP(I79,[3]DATOS!$B$6:$D$46,3)</f>
        <v>1466526</v>
      </c>
      <c r="AP79" s="122">
        <f t="shared" si="16"/>
        <v>953242</v>
      </c>
      <c r="AQ79" s="122">
        <f t="shared" si="17"/>
        <v>2419768</v>
      </c>
      <c r="AR79" s="122">
        <f t="shared" si="18"/>
        <v>0</v>
      </c>
      <c r="AS79" s="122">
        <v>0</v>
      </c>
      <c r="AT79" s="122">
        <v>0</v>
      </c>
      <c r="AU79" s="122"/>
      <c r="AV79" s="122">
        <v>0</v>
      </c>
      <c r="AW79" s="122">
        <f t="shared" si="19"/>
        <v>29000</v>
      </c>
      <c r="AX79" s="122">
        <v>0</v>
      </c>
      <c r="AY79" s="124">
        <v>0</v>
      </c>
      <c r="AZ79" s="122">
        <f t="shared" si="20"/>
        <v>0</v>
      </c>
      <c r="BA79" s="122">
        <f t="shared" si="21"/>
        <v>1466526</v>
      </c>
      <c r="BB79" s="122">
        <f t="shared" si="22"/>
        <v>982242</v>
      </c>
      <c r="BC79" s="122">
        <f t="shared" si="23"/>
        <v>2448768</v>
      </c>
      <c r="BD79" s="106"/>
    </row>
    <row r="80" spans="1:96" ht="25.5" x14ac:dyDescent="0.25">
      <c r="A80" s="106" t="s">
        <v>140</v>
      </c>
      <c r="B80" s="105" t="s">
        <v>141</v>
      </c>
      <c r="C80" s="106" t="s">
        <v>142</v>
      </c>
      <c r="D80" s="132">
        <v>11437424</v>
      </c>
      <c r="E80" s="105" t="s">
        <v>599</v>
      </c>
      <c r="F80" s="107" t="s">
        <v>600</v>
      </c>
      <c r="G80" s="106" t="s">
        <v>383</v>
      </c>
      <c r="H80" s="107" t="s">
        <v>101</v>
      </c>
      <c r="I80" s="108" t="s">
        <v>147</v>
      </c>
      <c r="J80" s="108">
        <v>207</v>
      </c>
      <c r="K80" s="108"/>
      <c r="L80" s="109"/>
      <c r="M80" s="110"/>
      <c r="N80" s="160" t="s">
        <v>601</v>
      </c>
      <c r="O80" s="110"/>
      <c r="P80" s="110" t="s">
        <v>103</v>
      </c>
      <c r="Q80" s="107" t="s">
        <v>403</v>
      </c>
      <c r="R80" s="111"/>
      <c r="S80" s="112" t="s">
        <v>194</v>
      </c>
      <c r="T80" s="113"/>
      <c r="U80" s="133"/>
      <c r="V80" s="115">
        <v>26383</v>
      </c>
      <c r="W80" s="115">
        <f t="shared" ca="1" si="13"/>
        <v>42293.432304166665</v>
      </c>
      <c r="X80" s="116">
        <f t="shared" ca="1" si="14"/>
        <v>42.961643835616435</v>
      </c>
      <c r="Y80" s="117">
        <v>41054</v>
      </c>
      <c r="Z80" s="108">
        <f t="shared" ca="1" si="15"/>
        <v>3.3452054794520549</v>
      </c>
      <c r="AA80" s="118"/>
      <c r="AB80" s="119" t="s">
        <v>108</v>
      </c>
      <c r="AC80" s="119" t="s">
        <v>109</v>
      </c>
      <c r="AD80" s="120" t="s">
        <v>282</v>
      </c>
      <c r="AE80" s="119" t="s">
        <v>154</v>
      </c>
      <c r="AF80" s="108">
        <v>130</v>
      </c>
      <c r="AG80" s="108" t="s">
        <v>112</v>
      </c>
      <c r="AH80" s="89" t="s">
        <v>124</v>
      </c>
      <c r="AI80" s="89" t="s">
        <v>155</v>
      </c>
      <c r="AJ80" s="108"/>
      <c r="AK80" s="115"/>
      <c r="AL80" s="115"/>
      <c r="AM80" s="115"/>
      <c r="AN80" s="16" t="s">
        <v>602</v>
      </c>
      <c r="AO80" s="121">
        <f>VLOOKUP(I80,[3]DATOS!$B$6:$D$46,3)</f>
        <v>1887093</v>
      </c>
      <c r="AP80" s="122">
        <f t="shared" si="16"/>
        <v>1226610</v>
      </c>
      <c r="AQ80" s="122">
        <f t="shared" si="17"/>
        <v>3113703</v>
      </c>
      <c r="AR80" s="122">
        <f t="shared" si="18"/>
        <v>0</v>
      </c>
      <c r="AS80" s="122">
        <v>0</v>
      </c>
      <c r="AT80" s="122">
        <v>0</v>
      </c>
      <c r="AU80" s="122"/>
      <c r="AV80" s="122">
        <v>0</v>
      </c>
      <c r="AW80" s="122">
        <f t="shared" si="19"/>
        <v>29000</v>
      </c>
      <c r="AX80" s="122">
        <v>0</v>
      </c>
      <c r="AY80" s="134">
        <v>0</v>
      </c>
      <c r="AZ80" s="122">
        <f t="shared" si="20"/>
        <v>0</v>
      </c>
      <c r="BA80" s="122">
        <f t="shared" si="21"/>
        <v>1887093</v>
      </c>
      <c r="BB80" s="122">
        <f t="shared" si="22"/>
        <v>1255610</v>
      </c>
      <c r="BC80" s="122">
        <f t="shared" si="23"/>
        <v>3142703</v>
      </c>
      <c r="BD80" s="106"/>
      <c r="BE80" s="170"/>
      <c r="BF80" s="170"/>
      <c r="BG80" s="179"/>
      <c r="BH80" s="179"/>
      <c r="BI80" s="179"/>
      <c r="BJ80" s="170"/>
      <c r="BK80" s="170"/>
      <c r="BL80" s="170"/>
      <c r="BM80" s="170"/>
      <c r="BN80" s="170"/>
      <c r="BO80" s="170"/>
      <c r="BP80" s="170"/>
      <c r="BQ80" s="170"/>
      <c r="BR80" s="170"/>
      <c r="BS80" s="170"/>
      <c r="BT80" s="170"/>
      <c r="BU80" s="170"/>
      <c r="BV80" s="170"/>
      <c r="BW80" s="170"/>
      <c r="BX80" s="170"/>
      <c r="BY80" s="170"/>
      <c r="BZ80" s="170"/>
      <c r="CA80" s="170"/>
      <c r="CB80" s="170"/>
      <c r="CC80" s="170"/>
      <c r="CD80" s="170"/>
      <c r="CE80" s="170"/>
      <c r="CF80" s="170"/>
      <c r="CG80" s="170"/>
      <c r="CH80" s="170"/>
      <c r="CI80" s="170"/>
      <c r="CJ80" s="170"/>
      <c r="CK80" s="170"/>
      <c r="CL80" s="170"/>
      <c r="CM80" s="170"/>
      <c r="CN80" s="170"/>
      <c r="CO80" s="170"/>
      <c r="CP80" s="170"/>
      <c r="CQ80" s="170"/>
    </row>
    <row r="81" spans="1:96" x14ac:dyDescent="0.25">
      <c r="A81" s="106" t="s">
        <v>140</v>
      </c>
      <c r="B81" s="105" t="s">
        <v>141</v>
      </c>
      <c r="C81" s="106" t="s">
        <v>142</v>
      </c>
      <c r="D81" s="132">
        <v>80904732</v>
      </c>
      <c r="E81" s="105" t="s">
        <v>603</v>
      </c>
      <c r="F81" s="107" t="s">
        <v>604</v>
      </c>
      <c r="G81" s="106" t="s">
        <v>36</v>
      </c>
      <c r="H81" s="107" t="s">
        <v>101</v>
      </c>
      <c r="I81" s="108" t="s">
        <v>175</v>
      </c>
      <c r="J81" s="108"/>
      <c r="K81" s="108"/>
      <c r="L81" s="109"/>
      <c r="M81" s="110"/>
      <c r="N81" s="109"/>
      <c r="O81" s="110"/>
      <c r="P81" s="110" t="s">
        <v>202</v>
      </c>
      <c r="Q81" s="107" t="s">
        <v>233</v>
      </c>
      <c r="R81" s="111" t="s">
        <v>359</v>
      </c>
      <c r="S81" s="112" t="s">
        <v>106</v>
      </c>
      <c r="T81" s="113"/>
      <c r="U81" s="133">
        <v>200867</v>
      </c>
      <c r="V81" s="115">
        <v>31337</v>
      </c>
      <c r="W81" s="115">
        <f t="shared" ca="1" si="13"/>
        <v>42293.432304166665</v>
      </c>
      <c r="X81" s="116">
        <f t="shared" ca="1" si="14"/>
        <v>29.586301369863012</v>
      </c>
      <c r="Y81" s="117">
        <v>41085</v>
      </c>
      <c r="Z81" s="108">
        <f t="shared" ca="1" si="15"/>
        <v>3.2630136986301368</v>
      </c>
      <c r="AA81" s="118"/>
      <c r="AB81" s="119" t="s">
        <v>108</v>
      </c>
      <c r="AC81" s="119" t="s">
        <v>109</v>
      </c>
      <c r="AD81" s="120" t="s">
        <v>110</v>
      </c>
      <c r="AE81" s="119" t="s">
        <v>154</v>
      </c>
      <c r="AF81" s="108">
        <v>1015</v>
      </c>
      <c r="AG81" s="108" t="s">
        <v>70</v>
      </c>
      <c r="AH81" s="89" t="s">
        <v>605</v>
      </c>
      <c r="AI81" s="89" t="s">
        <v>155</v>
      </c>
      <c r="AJ81" s="108"/>
      <c r="AK81" s="115">
        <v>41838</v>
      </c>
      <c r="AL81" s="115"/>
      <c r="AM81" s="115" t="s">
        <v>606</v>
      </c>
      <c r="AN81" s="16" t="s">
        <v>607</v>
      </c>
      <c r="AO81" s="121">
        <f>VLOOKUP(I81,[3]DATOS!$B$6:$D$46,3)</f>
        <v>2243986</v>
      </c>
      <c r="AP81" s="122">
        <f t="shared" si="16"/>
        <v>1458591</v>
      </c>
      <c r="AQ81" s="122">
        <f t="shared" si="17"/>
        <v>3702577</v>
      </c>
      <c r="AR81" s="122">
        <f t="shared" si="18"/>
        <v>0</v>
      </c>
      <c r="AS81" s="122">
        <v>0</v>
      </c>
      <c r="AT81" s="122">
        <v>0</v>
      </c>
      <c r="AU81" s="122"/>
      <c r="AV81" s="122">
        <v>0</v>
      </c>
      <c r="AW81" s="122">
        <f t="shared" si="19"/>
        <v>29000</v>
      </c>
      <c r="AX81" s="122">
        <v>0</v>
      </c>
      <c r="AY81" s="134">
        <f>ROUND(AO81*15%,0)</f>
        <v>336598</v>
      </c>
      <c r="AZ81" s="122">
        <f t="shared" si="20"/>
        <v>0</v>
      </c>
      <c r="BA81" s="122">
        <f t="shared" si="21"/>
        <v>2243986</v>
      </c>
      <c r="BB81" s="122">
        <f t="shared" si="22"/>
        <v>1824189</v>
      </c>
      <c r="BC81" s="122">
        <f t="shared" si="23"/>
        <v>4068175</v>
      </c>
      <c r="BD81" s="106"/>
      <c r="BE81" s="125" t="str">
        <f>+CONCATENATE(Q81,R81)</f>
        <v>Despacho del Superintendente Delegado para la Protección de la Competencia- Grupo de Trabajo de Protección de la Competencia</v>
      </c>
      <c r="BH81" s="126"/>
      <c r="BI81" s="127"/>
    </row>
    <row r="82" spans="1:96" x14ac:dyDescent="0.25">
      <c r="A82" s="106" t="s">
        <v>95</v>
      </c>
      <c r="B82" s="105" t="s">
        <v>96</v>
      </c>
      <c r="C82" s="106" t="s">
        <v>97</v>
      </c>
      <c r="D82" s="132">
        <v>1061710479</v>
      </c>
      <c r="E82" s="105" t="s">
        <v>608</v>
      </c>
      <c r="F82" s="105" t="s">
        <v>609</v>
      </c>
      <c r="G82" s="106" t="s">
        <v>610</v>
      </c>
      <c r="H82" s="107" t="s">
        <v>101</v>
      </c>
      <c r="I82" s="108" t="s">
        <v>358</v>
      </c>
      <c r="J82" s="108"/>
      <c r="K82" s="108"/>
      <c r="L82" s="107"/>
      <c r="M82" s="108"/>
      <c r="N82" s="109"/>
      <c r="O82" s="110"/>
      <c r="P82" s="110" t="s">
        <v>202</v>
      </c>
      <c r="Q82" s="107" t="s">
        <v>203</v>
      </c>
      <c r="R82" s="109" t="s">
        <v>611</v>
      </c>
      <c r="S82" s="112" t="s">
        <v>106</v>
      </c>
      <c r="T82" s="112"/>
      <c r="U82" s="133">
        <v>211999</v>
      </c>
      <c r="V82" s="115">
        <v>32366</v>
      </c>
      <c r="W82" s="115">
        <f t="shared" ca="1" si="13"/>
        <v>42293.432304166665</v>
      </c>
      <c r="X82" s="116">
        <f t="shared" ca="1" si="14"/>
        <v>26.80821917808219</v>
      </c>
      <c r="Y82" s="117">
        <v>41352</v>
      </c>
      <c r="Z82" s="108">
        <f t="shared" ca="1" si="15"/>
        <v>2.5397260273972604</v>
      </c>
      <c r="AA82" s="118"/>
      <c r="AB82" s="119" t="s">
        <v>108</v>
      </c>
      <c r="AC82" s="119" t="s">
        <v>109</v>
      </c>
      <c r="AD82" s="120" t="s">
        <v>110</v>
      </c>
      <c r="AE82" s="119" t="s">
        <v>111</v>
      </c>
      <c r="AF82" s="108">
        <v>4030</v>
      </c>
      <c r="AG82" s="108" t="s">
        <v>70</v>
      </c>
      <c r="AH82" s="108" t="s">
        <v>124</v>
      </c>
      <c r="AI82" s="108" t="s">
        <v>155</v>
      </c>
      <c r="AJ82" s="108"/>
      <c r="AK82" s="115">
        <v>41969</v>
      </c>
      <c r="AL82" s="115"/>
      <c r="AM82" s="115"/>
      <c r="AN82" s="16" t="s">
        <v>612</v>
      </c>
      <c r="AO82" s="121">
        <f>VLOOKUP(I82,[3]DATOS!$B$6:$D$46,3)</f>
        <v>1694203</v>
      </c>
      <c r="AP82" s="122">
        <f t="shared" si="16"/>
        <v>1101232</v>
      </c>
      <c r="AQ82" s="122">
        <f t="shared" si="17"/>
        <v>2795435</v>
      </c>
      <c r="AR82" s="122">
        <f t="shared" si="18"/>
        <v>0</v>
      </c>
      <c r="AS82" s="122">
        <v>0</v>
      </c>
      <c r="AT82" s="122">
        <v>0</v>
      </c>
      <c r="AU82" s="122"/>
      <c r="AV82" s="122">
        <v>0</v>
      </c>
      <c r="AW82" s="122">
        <f t="shared" si="19"/>
        <v>29000</v>
      </c>
      <c r="AX82" s="122">
        <v>0</v>
      </c>
      <c r="AY82" s="134">
        <v>0</v>
      </c>
      <c r="AZ82" s="122">
        <f t="shared" si="20"/>
        <v>0</v>
      </c>
      <c r="BA82" s="122">
        <f t="shared" si="21"/>
        <v>1694203</v>
      </c>
      <c r="BB82" s="122">
        <f t="shared" si="22"/>
        <v>1130232</v>
      </c>
      <c r="BC82" s="122">
        <f t="shared" si="23"/>
        <v>2824435</v>
      </c>
      <c r="BD82" s="107"/>
      <c r="BS82" s="103"/>
      <c r="BT82" s="103"/>
      <c r="CR82" s="170"/>
    </row>
    <row r="83" spans="1:96" x14ac:dyDescent="0.25">
      <c r="A83" s="140" t="s">
        <v>95</v>
      </c>
      <c r="B83" s="105" t="s">
        <v>96</v>
      </c>
      <c r="C83" s="106" t="s">
        <v>97</v>
      </c>
      <c r="D83" s="174">
        <v>41951272</v>
      </c>
      <c r="E83" s="142" t="s">
        <v>613</v>
      </c>
      <c r="F83" s="142" t="s">
        <v>614</v>
      </c>
      <c r="G83" s="140" t="s">
        <v>615</v>
      </c>
      <c r="H83" s="107" t="s">
        <v>101</v>
      </c>
      <c r="I83" s="108" t="s">
        <v>185</v>
      </c>
      <c r="J83" s="108">
        <v>335</v>
      </c>
      <c r="K83" s="108"/>
      <c r="L83" s="109"/>
      <c r="M83" s="110"/>
      <c r="N83" s="109"/>
      <c r="O83" s="110" t="s">
        <v>467</v>
      </c>
      <c r="P83" s="110" t="s">
        <v>103</v>
      </c>
      <c r="Q83" s="107" t="s">
        <v>119</v>
      </c>
      <c r="R83" s="111" t="s">
        <v>616</v>
      </c>
      <c r="S83" s="112" t="s">
        <v>106</v>
      </c>
      <c r="T83" s="143" t="s">
        <v>107</v>
      </c>
      <c r="U83" s="140">
        <v>136043</v>
      </c>
      <c r="V83" s="145">
        <v>29887</v>
      </c>
      <c r="W83" s="146">
        <f t="shared" ca="1" si="13"/>
        <v>42293.432304166665</v>
      </c>
      <c r="X83" s="147">
        <f t="shared" ca="1" si="14"/>
        <v>33.5013698630137</v>
      </c>
      <c r="Y83" s="148">
        <v>40695</v>
      </c>
      <c r="Z83" s="147">
        <f t="shared" ca="1" si="15"/>
        <v>4.3150684931506849</v>
      </c>
      <c r="AA83" s="118"/>
      <c r="AB83" s="119" t="s">
        <v>108</v>
      </c>
      <c r="AC83" s="119" t="s">
        <v>109</v>
      </c>
      <c r="AD83" s="120" t="s">
        <v>110</v>
      </c>
      <c r="AE83" s="119" t="s">
        <v>111</v>
      </c>
      <c r="AF83" s="108">
        <v>37</v>
      </c>
      <c r="AG83" s="108" t="s">
        <v>112</v>
      </c>
      <c r="AH83" s="149" t="s">
        <v>212</v>
      </c>
      <c r="AI83" s="149" t="s">
        <v>155</v>
      </c>
      <c r="AJ83" s="108"/>
      <c r="AK83" s="115">
        <v>40931</v>
      </c>
      <c r="AL83" s="115"/>
      <c r="AM83" s="115" t="s">
        <v>197</v>
      </c>
      <c r="AN83" s="34" t="s">
        <v>617</v>
      </c>
      <c r="AO83" s="121">
        <f>VLOOKUP(I83,[3]DATOS!$B$6:$D$46,3)</f>
        <v>1466526</v>
      </c>
      <c r="AP83" s="122">
        <f t="shared" si="16"/>
        <v>953242</v>
      </c>
      <c r="AQ83" s="122">
        <f t="shared" si="17"/>
        <v>2419768</v>
      </c>
      <c r="AR83" s="122">
        <f t="shared" si="18"/>
        <v>0</v>
      </c>
      <c r="AS83" s="122">
        <v>0</v>
      </c>
      <c r="AT83" s="122">
        <v>0</v>
      </c>
      <c r="AU83" s="122"/>
      <c r="AV83" s="122">
        <v>0</v>
      </c>
      <c r="AW83" s="122">
        <f t="shared" si="19"/>
        <v>29000</v>
      </c>
      <c r="AX83" s="122">
        <v>0</v>
      </c>
      <c r="AY83" s="134">
        <v>0</v>
      </c>
      <c r="AZ83" s="122">
        <f t="shared" si="20"/>
        <v>0</v>
      </c>
      <c r="BA83" s="122">
        <f t="shared" si="21"/>
        <v>1466526</v>
      </c>
      <c r="BB83" s="122">
        <f t="shared" si="22"/>
        <v>982242</v>
      </c>
      <c r="BC83" s="122">
        <f t="shared" si="23"/>
        <v>2448768</v>
      </c>
      <c r="BD83" s="106"/>
      <c r="BE83" s="125" t="str">
        <f>+CONCATENATE(Q83,R83)</f>
        <v>Oficina de Servicios al Consumidor y de Apoyo Empresarial- Grupo de Trabajo Aula de Propiedad Industrial</v>
      </c>
      <c r="BH83" s="135"/>
      <c r="BI83" s="127"/>
      <c r="BS83" s="103"/>
      <c r="BT83" s="103"/>
    </row>
    <row r="84" spans="1:96" x14ac:dyDescent="0.25">
      <c r="A84" s="106" t="s">
        <v>140</v>
      </c>
      <c r="B84" s="105" t="s">
        <v>141</v>
      </c>
      <c r="C84" s="106" t="s">
        <v>142</v>
      </c>
      <c r="D84" s="132">
        <v>19409146</v>
      </c>
      <c r="E84" s="105" t="s">
        <v>618</v>
      </c>
      <c r="F84" s="107" t="s">
        <v>619</v>
      </c>
      <c r="G84" s="106" t="s">
        <v>36</v>
      </c>
      <c r="H84" s="107" t="s">
        <v>620</v>
      </c>
      <c r="I84" s="108" t="s">
        <v>570</v>
      </c>
      <c r="J84" s="108">
        <v>47</v>
      </c>
      <c r="K84" s="108"/>
      <c r="L84" s="109"/>
      <c r="M84" s="110"/>
      <c r="N84" s="109"/>
      <c r="O84" s="110"/>
      <c r="P84" s="110" t="s">
        <v>103</v>
      </c>
      <c r="Q84" s="107" t="s">
        <v>321</v>
      </c>
      <c r="R84" s="111" t="s">
        <v>322</v>
      </c>
      <c r="S84" s="112" t="s">
        <v>106</v>
      </c>
      <c r="T84" s="113"/>
      <c r="U84" s="133">
        <v>40992</v>
      </c>
      <c r="V84" s="115">
        <v>22169</v>
      </c>
      <c r="W84" s="115">
        <f t="shared" ca="1" si="13"/>
        <v>42293.432304166665</v>
      </c>
      <c r="X84" s="116">
        <f t="shared" ca="1" si="14"/>
        <v>54.345205479452055</v>
      </c>
      <c r="Y84" s="117">
        <v>36592</v>
      </c>
      <c r="Z84" s="108">
        <f t="shared" ca="1" si="15"/>
        <v>15.394520547945206</v>
      </c>
      <c r="AA84" s="118"/>
      <c r="AB84" s="119" t="s">
        <v>108</v>
      </c>
      <c r="AC84" s="119" t="s">
        <v>109</v>
      </c>
      <c r="AD84" s="120" t="s">
        <v>110</v>
      </c>
      <c r="AE84" s="119" t="s">
        <v>154</v>
      </c>
      <c r="AF84" s="108">
        <v>2015</v>
      </c>
      <c r="AG84" s="108" t="s">
        <v>70</v>
      </c>
      <c r="AH84" s="108" t="s">
        <v>160</v>
      </c>
      <c r="AI84" s="108" t="s">
        <v>114</v>
      </c>
      <c r="AJ84" s="108"/>
      <c r="AK84" s="115">
        <v>41519</v>
      </c>
      <c r="AL84" s="115"/>
      <c r="AM84" s="115"/>
      <c r="AN84" s="17" t="s">
        <v>621</v>
      </c>
      <c r="AO84" s="121">
        <f>VLOOKUP(I84,[3]DATOS!$B$6:$D$46,3)</f>
        <v>3729631</v>
      </c>
      <c r="AP84" s="122">
        <f t="shared" si="16"/>
        <v>2424260</v>
      </c>
      <c r="AQ84" s="122">
        <f t="shared" si="17"/>
        <v>6153891</v>
      </c>
      <c r="AR84" s="122">
        <f t="shared" si="18"/>
        <v>0</v>
      </c>
      <c r="AS84" s="122">
        <v>0</v>
      </c>
      <c r="AT84" s="122">
        <f>ROUND(+AQ84*20%,0)</f>
        <v>1230778</v>
      </c>
      <c r="AU84" s="122"/>
      <c r="AV84" s="122">
        <v>0</v>
      </c>
      <c r="AW84" s="122">
        <f t="shared" si="19"/>
        <v>29000</v>
      </c>
      <c r="AX84" s="122">
        <v>0</v>
      </c>
      <c r="AY84" s="134">
        <v>0</v>
      </c>
      <c r="AZ84" s="122">
        <f t="shared" si="20"/>
        <v>0</v>
      </c>
      <c r="BA84" s="122">
        <f t="shared" si="21"/>
        <v>4960409</v>
      </c>
      <c r="BB84" s="122">
        <f t="shared" si="22"/>
        <v>2453260</v>
      </c>
      <c r="BC84" s="122">
        <f t="shared" si="23"/>
        <v>7413669</v>
      </c>
      <c r="BD84" s="106"/>
      <c r="BS84" s="103"/>
      <c r="BT84" s="103"/>
    </row>
    <row r="85" spans="1:96" x14ac:dyDescent="0.25">
      <c r="A85" s="106" t="s">
        <v>95</v>
      </c>
      <c r="B85" s="105" t="s">
        <v>96</v>
      </c>
      <c r="C85" s="106" t="s">
        <v>97</v>
      </c>
      <c r="D85" s="132">
        <v>37864490</v>
      </c>
      <c r="E85" s="105" t="s">
        <v>622</v>
      </c>
      <c r="F85" s="107" t="s">
        <v>623</v>
      </c>
      <c r="G85" s="106" t="s">
        <v>286</v>
      </c>
      <c r="H85" s="107" t="s">
        <v>101</v>
      </c>
      <c r="I85" s="108" t="s">
        <v>175</v>
      </c>
      <c r="J85" s="108">
        <v>129</v>
      </c>
      <c r="K85" s="108"/>
      <c r="L85" s="109"/>
      <c r="M85" s="110"/>
      <c r="N85" s="109"/>
      <c r="O85" s="110"/>
      <c r="P85" s="110" t="s">
        <v>202</v>
      </c>
      <c r="Q85" s="107" t="s">
        <v>233</v>
      </c>
      <c r="R85" s="111" t="s">
        <v>120</v>
      </c>
      <c r="S85" s="112" t="s">
        <v>106</v>
      </c>
      <c r="T85" s="113" t="s">
        <v>259</v>
      </c>
      <c r="U85" s="133">
        <v>141964</v>
      </c>
      <c r="V85" s="115">
        <v>29655</v>
      </c>
      <c r="W85" s="115">
        <f t="shared" ca="1" si="13"/>
        <v>42293.432304166665</v>
      </c>
      <c r="X85" s="116">
        <f t="shared" ca="1" si="14"/>
        <v>34.126027397260273</v>
      </c>
      <c r="Y85" s="117">
        <v>40360</v>
      </c>
      <c r="Z85" s="108">
        <f t="shared" ca="1" si="15"/>
        <v>5.2191780821917808</v>
      </c>
      <c r="AA85" s="118"/>
      <c r="AB85" s="119" t="s">
        <v>108</v>
      </c>
      <c r="AC85" s="119" t="s">
        <v>109</v>
      </c>
      <c r="AD85" s="120" t="s">
        <v>110</v>
      </c>
      <c r="AE85" s="119" t="s">
        <v>111</v>
      </c>
      <c r="AF85" s="108">
        <v>1000</v>
      </c>
      <c r="AG85" s="108" t="s">
        <v>70</v>
      </c>
      <c r="AH85" s="108" t="s">
        <v>521</v>
      </c>
      <c r="AI85" s="108" t="s">
        <v>213</v>
      </c>
      <c r="AJ85" s="108"/>
      <c r="AK85" s="115">
        <v>40927</v>
      </c>
      <c r="AL85" s="115"/>
      <c r="AM85" s="115" t="s">
        <v>197</v>
      </c>
      <c r="AN85" s="21" t="s">
        <v>624</v>
      </c>
      <c r="AO85" s="121">
        <f>VLOOKUP(I85,[3]DATOS!$B$6:$D$46,3)</f>
        <v>2243986</v>
      </c>
      <c r="AP85" s="122">
        <f t="shared" si="16"/>
        <v>1458591</v>
      </c>
      <c r="AQ85" s="122">
        <f t="shared" si="17"/>
        <v>3702577</v>
      </c>
      <c r="AR85" s="122">
        <f t="shared" si="18"/>
        <v>0</v>
      </c>
      <c r="AS85" s="122">
        <v>0</v>
      </c>
      <c r="AT85" s="122">
        <v>0</v>
      </c>
      <c r="AU85" s="122"/>
      <c r="AV85" s="122">
        <v>0</v>
      </c>
      <c r="AW85" s="122">
        <f t="shared" si="19"/>
        <v>29000</v>
      </c>
      <c r="AX85" s="122">
        <v>0</v>
      </c>
      <c r="AY85" s="134">
        <v>0</v>
      </c>
      <c r="AZ85" s="122">
        <f t="shared" si="20"/>
        <v>0</v>
      </c>
      <c r="BA85" s="122">
        <f t="shared" si="21"/>
        <v>2243986</v>
      </c>
      <c r="BB85" s="122">
        <f t="shared" si="22"/>
        <v>1487591</v>
      </c>
      <c r="BC85" s="122">
        <f t="shared" si="23"/>
        <v>3731577</v>
      </c>
      <c r="BD85" s="106"/>
      <c r="BE85" s="125" t="str">
        <f>+CONCATENATE(Q85,R85)</f>
        <v>Despacho del Superintendente Delegado para la Protección de la Competencia</v>
      </c>
      <c r="BH85" s="126"/>
      <c r="BI85" s="127"/>
    </row>
    <row r="86" spans="1:96" x14ac:dyDescent="0.25">
      <c r="A86" s="106" t="s">
        <v>140</v>
      </c>
      <c r="B86" s="105" t="s">
        <v>141</v>
      </c>
      <c r="C86" s="106" t="s">
        <v>142</v>
      </c>
      <c r="D86" s="132">
        <v>94540495</v>
      </c>
      <c r="E86" s="105" t="s">
        <v>625</v>
      </c>
      <c r="F86" s="107" t="s">
        <v>626</v>
      </c>
      <c r="G86" s="106" t="s">
        <v>627</v>
      </c>
      <c r="H86" s="107" t="s">
        <v>101</v>
      </c>
      <c r="I86" s="108" t="s">
        <v>102</v>
      </c>
      <c r="J86" s="108">
        <v>72</v>
      </c>
      <c r="K86" s="108"/>
      <c r="L86" s="109"/>
      <c r="M86" s="110"/>
      <c r="N86" s="109"/>
      <c r="O86" s="110"/>
      <c r="P86" s="110" t="s">
        <v>103</v>
      </c>
      <c r="Q86" s="107" t="s">
        <v>28</v>
      </c>
      <c r="R86" s="111" t="s">
        <v>628</v>
      </c>
      <c r="S86" s="112" t="s">
        <v>360</v>
      </c>
      <c r="T86" s="113"/>
      <c r="U86" s="133">
        <v>36295</v>
      </c>
      <c r="V86" s="115">
        <v>31092</v>
      </c>
      <c r="W86" s="115">
        <f t="shared" ca="1" si="13"/>
        <v>42293.432304166665</v>
      </c>
      <c r="X86" s="116">
        <f t="shared" ca="1" si="14"/>
        <v>30.252054794520546</v>
      </c>
      <c r="Y86" s="117">
        <v>40935</v>
      </c>
      <c r="Z86" s="108">
        <f t="shared" ca="1" si="15"/>
        <v>3.6684931506849314</v>
      </c>
      <c r="AA86" s="118"/>
      <c r="AB86" s="119" t="s">
        <v>108</v>
      </c>
      <c r="AC86" s="119" t="s">
        <v>109</v>
      </c>
      <c r="AD86" s="120" t="s">
        <v>110</v>
      </c>
      <c r="AE86" s="119" t="s">
        <v>154</v>
      </c>
      <c r="AF86" s="108">
        <v>18</v>
      </c>
      <c r="AG86" s="108" t="s">
        <v>112</v>
      </c>
      <c r="AH86" s="108" t="s">
        <v>113</v>
      </c>
      <c r="AI86" s="108" t="s">
        <v>196</v>
      </c>
      <c r="AJ86" s="108"/>
      <c r="AK86" s="115"/>
      <c r="AL86" s="115"/>
      <c r="AM86" s="115" t="s">
        <v>197</v>
      </c>
      <c r="AN86" s="21" t="s">
        <v>629</v>
      </c>
      <c r="AO86" s="121">
        <f>VLOOKUP(I86,[3]DATOS!$B$6:$D$46,3)</f>
        <v>2418255</v>
      </c>
      <c r="AP86" s="122">
        <f t="shared" si="16"/>
        <v>1571866</v>
      </c>
      <c r="AQ86" s="122">
        <f t="shared" si="17"/>
        <v>3990121</v>
      </c>
      <c r="AR86" s="122">
        <f t="shared" si="18"/>
        <v>0</v>
      </c>
      <c r="AS86" s="122">
        <v>0</v>
      </c>
      <c r="AT86" s="122">
        <v>0</v>
      </c>
      <c r="AU86" s="122"/>
      <c r="AV86" s="122">
        <v>0</v>
      </c>
      <c r="AW86" s="122">
        <f t="shared" si="19"/>
        <v>29000</v>
      </c>
      <c r="AX86" s="122">
        <v>0</v>
      </c>
      <c r="AY86" s="134">
        <v>0</v>
      </c>
      <c r="AZ86" s="122">
        <f t="shared" si="20"/>
        <v>0</v>
      </c>
      <c r="BA86" s="122">
        <f t="shared" si="21"/>
        <v>2418255</v>
      </c>
      <c r="BB86" s="122">
        <f t="shared" si="22"/>
        <v>1600866</v>
      </c>
      <c r="BC86" s="122">
        <f t="shared" si="23"/>
        <v>4019121</v>
      </c>
      <c r="BD86" s="106"/>
    </row>
    <row r="87" spans="1:96" x14ac:dyDescent="0.25">
      <c r="A87" s="106" t="s">
        <v>95</v>
      </c>
      <c r="B87" s="105" t="s">
        <v>96</v>
      </c>
      <c r="C87" s="106" t="s">
        <v>97</v>
      </c>
      <c r="D87" s="132">
        <v>1082926701</v>
      </c>
      <c r="E87" s="105" t="s">
        <v>630</v>
      </c>
      <c r="F87" s="107" t="s">
        <v>631</v>
      </c>
      <c r="G87" s="106" t="s">
        <v>632</v>
      </c>
      <c r="H87" s="107" t="s">
        <v>101</v>
      </c>
      <c r="I87" s="108" t="s">
        <v>358</v>
      </c>
      <c r="J87" s="108"/>
      <c r="K87" s="108"/>
      <c r="L87" s="109"/>
      <c r="M87" s="110"/>
      <c r="N87" s="109"/>
      <c r="O87" s="110"/>
      <c r="P87" s="110" t="s">
        <v>103</v>
      </c>
      <c r="Q87" s="107" t="s">
        <v>28</v>
      </c>
      <c r="R87" s="111" t="s">
        <v>633</v>
      </c>
      <c r="S87" s="112" t="s">
        <v>106</v>
      </c>
      <c r="T87" s="113"/>
      <c r="U87" s="133">
        <v>232403</v>
      </c>
      <c r="V87" s="115">
        <v>33255</v>
      </c>
      <c r="W87" s="115">
        <f t="shared" ca="1" si="13"/>
        <v>42293.432304166665</v>
      </c>
      <c r="X87" s="116">
        <f t="shared" ca="1" si="14"/>
        <v>24.408219178082192</v>
      </c>
      <c r="Y87" s="117">
        <v>41520</v>
      </c>
      <c r="Z87" s="108">
        <f t="shared" ca="1" si="15"/>
        <v>2.0904109589041098</v>
      </c>
      <c r="AA87" s="118"/>
      <c r="AB87" s="119" t="s">
        <v>108</v>
      </c>
      <c r="AC87" s="119" t="s">
        <v>109</v>
      </c>
      <c r="AD87" s="120" t="s">
        <v>110</v>
      </c>
      <c r="AE87" s="119" t="s">
        <v>111</v>
      </c>
      <c r="AF87" s="108">
        <v>38</v>
      </c>
      <c r="AG87" s="108" t="s">
        <v>112</v>
      </c>
      <c r="AH87" s="108" t="s">
        <v>260</v>
      </c>
      <c r="AI87" s="108" t="s">
        <v>155</v>
      </c>
      <c r="AJ87" s="108"/>
      <c r="AK87" s="115">
        <v>41780</v>
      </c>
      <c r="AL87" s="139"/>
      <c r="AM87" s="139"/>
      <c r="AN87" s="35" t="s">
        <v>634</v>
      </c>
      <c r="AO87" s="121">
        <f>VLOOKUP(I87,[3]DATOS!$B$6:$D$46,3)</f>
        <v>1694203</v>
      </c>
      <c r="AP87" s="122">
        <f t="shared" si="16"/>
        <v>1101232</v>
      </c>
      <c r="AQ87" s="122">
        <f t="shared" si="17"/>
        <v>2795435</v>
      </c>
      <c r="AR87" s="122">
        <f t="shared" si="18"/>
        <v>0</v>
      </c>
      <c r="AS87" s="122">
        <v>0</v>
      </c>
      <c r="AT87" s="122">
        <v>0</v>
      </c>
      <c r="AU87" s="122"/>
      <c r="AV87" s="122">
        <v>0</v>
      </c>
      <c r="AW87" s="122">
        <f t="shared" si="19"/>
        <v>29000</v>
      </c>
      <c r="AX87" s="122">
        <v>0</v>
      </c>
      <c r="AY87" s="134">
        <v>0</v>
      </c>
      <c r="AZ87" s="122">
        <f t="shared" si="20"/>
        <v>0</v>
      </c>
      <c r="BA87" s="122">
        <f t="shared" si="21"/>
        <v>1694203</v>
      </c>
      <c r="BB87" s="122">
        <f t="shared" si="22"/>
        <v>1130232</v>
      </c>
      <c r="BC87" s="122">
        <f t="shared" si="23"/>
        <v>2824435</v>
      </c>
      <c r="BD87" s="106"/>
      <c r="BS87" s="103"/>
      <c r="BT87" s="103"/>
    </row>
    <row r="88" spans="1:96" ht="25.5" x14ac:dyDescent="0.25">
      <c r="A88" s="12" t="s">
        <v>140</v>
      </c>
      <c r="B88" s="105" t="s">
        <v>206</v>
      </c>
      <c r="C88" s="106" t="s">
        <v>142</v>
      </c>
      <c r="D88" s="13">
        <v>1033733831</v>
      </c>
      <c r="E88" s="105" t="s">
        <v>635</v>
      </c>
      <c r="F88" s="107" t="s">
        <v>636</v>
      </c>
      <c r="G88" s="106" t="s">
        <v>36</v>
      </c>
      <c r="H88" s="107" t="s">
        <v>130</v>
      </c>
      <c r="I88" s="108" t="s">
        <v>209</v>
      </c>
      <c r="J88" s="108"/>
      <c r="K88" s="108"/>
      <c r="L88" s="109"/>
      <c r="M88" s="110"/>
      <c r="N88" s="160" t="s">
        <v>637</v>
      </c>
      <c r="O88" s="110"/>
      <c r="P88" s="110" t="s">
        <v>103</v>
      </c>
      <c r="Q88" s="107" t="s">
        <v>133</v>
      </c>
      <c r="R88" s="111" t="s">
        <v>120</v>
      </c>
      <c r="S88" s="112" t="s">
        <v>638</v>
      </c>
      <c r="T88" s="113"/>
      <c r="U88" s="114"/>
      <c r="V88" s="115">
        <v>33392</v>
      </c>
      <c r="W88" s="115">
        <f t="shared" ca="1" si="13"/>
        <v>42293.432304166665</v>
      </c>
      <c r="X88" s="116">
        <f t="shared" ca="1" si="14"/>
        <v>24.035616438356165</v>
      </c>
      <c r="Y88" s="117">
        <v>42011</v>
      </c>
      <c r="Z88" s="108">
        <f t="shared" ca="1" si="15"/>
        <v>0.76438356164383559</v>
      </c>
      <c r="AA88" s="118"/>
      <c r="AB88" s="119" t="s">
        <v>108</v>
      </c>
      <c r="AC88" s="119" t="s">
        <v>136</v>
      </c>
      <c r="AD88" s="120" t="s">
        <v>282</v>
      </c>
      <c r="AE88" s="119" t="s">
        <v>211</v>
      </c>
      <c r="AF88" s="108">
        <v>3200</v>
      </c>
      <c r="AG88" s="108" t="s">
        <v>70</v>
      </c>
      <c r="AH88" s="169" t="s">
        <v>124</v>
      </c>
      <c r="AI88" s="169" t="s">
        <v>114</v>
      </c>
      <c r="AJ88" s="108"/>
      <c r="AK88" s="115"/>
      <c r="AL88" s="115"/>
      <c r="AM88" s="130"/>
      <c r="AN88" s="23" t="s">
        <v>639</v>
      </c>
      <c r="AO88" s="121">
        <f>VLOOKUP(I88,[3]DATOS!$B$6:$D$46,3)</f>
        <v>1382979</v>
      </c>
      <c r="AP88" s="122">
        <f t="shared" si="16"/>
        <v>898936</v>
      </c>
      <c r="AQ88" s="122">
        <f t="shared" si="17"/>
        <v>2281915</v>
      </c>
      <c r="AR88" s="122">
        <f t="shared" si="18"/>
        <v>0</v>
      </c>
      <c r="AS88" s="122">
        <v>0</v>
      </c>
      <c r="AT88" s="122">
        <v>0</v>
      </c>
      <c r="AU88" s="122"/>
      <c r="AV88" s="122">
        <v>0</v>
      </c>
      <c r="AW88" s="122">
        <f t="shared" si="19"/>
        <v>29000</v>
      </c>
      <c r="AX88" s="122">
        <v>0</v>
      </c>
      <c r="AY88" s="124">
        <v>0</v>
      </c>
      <c r="AZ88" s="122">
        <f t="shared" si="20"/>
        <v>0</v>
      </c>
      <c r="BA88" s="122">
        <f t="shared" si="21"/>
        <v>1382979</v>
      </c>
      <c r="BB88" s="122">
        <f t="shared" si="22"/>
        <v>927936</v>
      </c>
      <c r="BC88" s="122">
        <f t="shared" si="23"/>
        <v>2310915</v>
      </c>
      <c r="BD88" s="106"/>
      <c r="BE88" s="125" t="str">
        <f>+CONCATENATE(Q88,R88)</f>
        <v>Dirección de Investigaciones de Protección de Usuarios de Servicios de Comunicaciones</v>
      </c>
      <c r="BH88" s="126"/>
      <c r="BI88" s="127"/>
    </row>
    <row r="89" spans="1:96" x14ac:dyDescent="0.25">
      <c r="A89" s="106" t="s">
        <v>190</v>
      </c>
      <c r="B89" s="105" t="s">
        <v>96</v>
      </c>
      <c r="C89" s="106" t="s">
        <v>97</v>
      </c>
      <c r="D89" s="132">
        <v>52063996</v>
      </c>
      <c r="E89" s="105" t="s">
        <v>640</v>
      </c>
      <c r="F89" s="107" t="s">
        <v>641</v>
      </c>
      <c r="G89" s="106" t="s">
        <v>36</v>
      </c>
      <c r="H89" s="107" t="s">
        <v>101</v>
      </c>
      <c r="I89" s="108" t="s">
        <v>175</v>
      </c>
      <c r="J89" s="108">
        <v>134</v>
      </c>
      <c r="K89" s="108"/>
      <c r="L89" s="107"/>
      <c r="M89" s="108"/>
      <c r="N89" s="109"/>
      <c r="O89" s="110"/>
      <c r="P89" s="110" t="s">
        <v>103</v>
      </c>
      <c r="Q89" s="107" t="s">
        <v>642</v>
      </c>
      <c r="R89" s="109" t="s">
        <v>643</v>
      </c>
      <c r="S89" s="176" t="s">
        <v>106</v>
      </c>
      <c r="T89" s="175" t="s">
        <v>259</v>
      </c>
      <c r="U89" s="140">
        <v>80701</v>
      </c>
      <c r="V89" s="145">
        <v>26542</v>
      </c>
      <c r="W89" s="115">
        <f t="shared" ca="1" si="13"/>
        <v>42293.432304166665</v>
      </c>
      <c r="X89" s="116">
        <f t="shared" ca="1" si="14"/>
        <v>42.536986301369865</v>
      </c>
      <c r="Y89" s="117">
        <v>40969</v>
      </c>
      <c r="Z89" s="108">
        <f t="shared" ca="1" si="15"/>
        <v>3.5753424657534247</v>
      </c>
      <c r="AA89" s="118"/>
      <c r="AB89" s="119" t="s">
        <v>108</v>
      </c>
      <c r="AC89" s="119" t="s">
        <v>109</v>
      </c>
      <c r="AD89" s="120" t="s">
        <v>110</v>
      </c>
      <c r="AE89" s="119" t="s">
        <v>111</v>
      </c>
      <c r="AF89" s="108">
        <v>1030</v>
      </c>
      <c r="AG89" s="108" t="s">
        <v>70</v>
      </c>
      <c r="AH89" s="108" t="s">
        <v>644</v>
      </c>
      <c r="AI89" s="108" t="s">
        <v>114</v>
      </c>
      <c r="AJ89" s="108"/>
      <c r="AK89" s="115" t="s">
        <v>645</v>
      </c>
      <c r="AL89" s="115"/>
      <c r="AM89" s="115"/>
      <c r="AN89" s="17" t="s">
        <v>646</v>
      </c>
      <c r="AO89" s="121">
        <f>VLOOKUP(I89,[3]DATOS!$B$6:$D$46,3)</f>
        <v>2243986</v>
      </c>
      <c r="AP89" s="122">
        <f t="shared" si="16"/>
        <v>1458591</v>
      </c>
      <c r="AQ89" s="122">
        <f t="shared" si="17"/>
        <v>3702577</v>
      </c>
      <c r="AR89" s="122">
        <f t="shared" si="18"/>
        <v>0</v>
      </c>
      <c r="AS89" s="122">
        <v>0</v>
      </c>
      <c r="AT89" s="122">
        <v>0</v>
      </c>
      <c r="AU89" s="122"/>
      <c r="AV89" s="122">
        <v>0</v>
      </c>
      <c r="AW89" s="122">
        <f t="shared" si="19"/>
        <v>29000</v>
      </c>
      <c r="AX89" s="122">
        <v>0</v>
      </c>
      <c r="AY89" s="134">
        <f>ROUND(AO89*15%,0)</f>
        <v>336598</v>
      </c>
      <c r="AZ89" s="122">
        <f t="shared" si="20"/>
        <v>0</v>
      </c>
      <c r="BA89" s="122">
        <f t="shared" si="21"/>
        <v>2243986</v>
      </c>
      <c r="BB89" s="122">
        <f t="shared" si="22"/>
        <v>1824189</v>
      </c>
      <c r="BC89" s="122">
        <f t="shared" si="23"/>
        <v>4068175</v>
      </c>
      <c r="BD89" s="106"/>
    </row>
    <row r="90" spans="1:96" x14ac:dyDescent="0.25">
      <c r="A90" s="106" t="s">
        <v>95</v>
      </c>
      <c r="B90" s="105" t="s">
        <v>96</v>
      </c>
      <c r="C90" s="106" t="s">
        <v>97</v>
      </c>
      <c r="D90" s="132">
        <v>1030561925</v>
      </c>
      <c r="E90" s="105" t="s">
        <v>647</v>
      </c>
      <c r="F90" s="107" t="s">
        <v>648</v>
      </c>
      <c r="G90" s="106" t="s">
        <v>36</v>
      </c>
      <c r="H90" s="107" t="s">
        <v>101</v>
      </c>
      <c r="I90" s="108" t="s">
        <v>185</v>
      </c>
      <c r="J90" s="108">
        <v>317</v>
      </c>
      <c r="K90" s="108"/>
      <c r="L90" s="109"/>
      <c r="M90" s="110"/>
      <c r="N90" s="109"/>
      <c r="O90" s="110"/>
      <c r="P90" s="110" t="s">
        <v>103</v>
      </c>
      <c r="Q90" s="107" t="s">
        <v>167</v>
      </c>
      <c r="R90" s="109" t="s">
        <v>499</v>
      </c>
      <c r="S90" s="112" t="s">
        <v>649</v>
      </c>
      <c r="T90" s="151" t="s">
        <v>120</v>
      </c>
      <c r="U90" s="133" t="s">
        <v>650</v>
      </c>
      <c r="V90" s="115">
        <v>32779</v>
      </c>
      <c r="W90" s="115">
        <f t="shared" ca="1" si="13"/>
        <v>42293.432304166665</v>
      </c>
      <c r="X90" s="116">
        <f t="shared" ca="1" si="14"/>
        <v>25.693150684931506</v>
      </c>
      <c r="Y90" s="117">
        <v>41526</v>
      </c>
      <c r="Z90" s="108">
        <f t="shared" ca="1" si="15"/>
        <v>2.0739726027397261</v>
      </c>
      <c r="AA90" s="118"/>
      <c r="AB90" s="119" t="s">
        <v>108</v>
      </c>
      <c r="AC90" s="119" t="s">
        <v>109</v>
      </c>
      <c r="AD90" s="120" t="s">
        <v>110</v>
      </c>
      <c r="AE90" s="119" t="s">
        <v>111</v>
      </c>
      <c r="AF90" s="108">
        <v>111</v>
      </c>
      <c r="AG90" s="108" t="s">
        <v>112</v>
      </c>
      <c r="AH90" s="108" t="s">
        <v>221</v>
      </c>
      <c r="AI90" s="108" t="s">
        <v>213</v>
      </c>
      <c r="AJ90" s="108"/>
      <c r="AK90" s="115"/>
      <c r="AL90" s="115"/>
      <c r="AM90" s="115"/>
      <c r="AN90" s="16" t="s">
        <v>651</v>
      </c>
      <c r="AO90" s="121">
        <f>VLOOKUP(I90,[3]DATOS!$B$6:$D$46,3)</f>
        <v>1466526</v>
      </c>
      <c r="AP90" s="122">
        <f t="shared" si="16"/>
        <v>953242</v>
      </c>
      <c r="AQ90" s="122">
        <f t="shared" si="17"/>
        <v>2419768</v>
      </c>
      <c r="AR90" s="122">
        <f t="shared" si="18"/>
        <v>0</v>
      </c>
      <c r="AS90" s="122">
        <v>0</v>
      </c>
      <c r="AT90" s="122">
        <v>0</v>
      </c>
      <c r="AU90" s="122"/>
      <c r="AV90" s="122">
        <v>0</v>
      </c>
      <c r="AW90" s="122">
        <f t="shared" si="19"/>
        <v>29000</v>
      </c>
      <c r="AX90" s="122">
        <v>0</v>
      </c>
      <c r="AY90" s="134">
        <v>0</v>
      </c>
      <c r="AZ90" s="122">
        <f t="shared" si="20"/>
        <v>0</v>
      </c>
      <c r="BA90" s="122">
        <f t="shared" si="21"/>
        <v>1466526</v>
      </c>
      <c r="BB90" s="122">
        <f t="shared" si="22"/>
        <v>982242</v>
      </c>
      <c r="BC90" s="122">
        <f t="shared" si="23"/>
        <v>2448768</v>
      </c>
      <c r="BD90" s="106"/>
      <c r="BS90" s="103"/>
    </row>
    <row r="91" spans="1:96" x14ac:dyDescent="0.25">
      <c r="A91" s="106" t="s">
        <v>140</v>
      </c>
      <c r="B91" s="105" t="s">
        <v>141</v>
      </c>
      <c r="C91" s="106" t="s">
        <v>142</v>
      </c>
      <c r="D91" s="132">
        <v>10241235</v>
      </c>
      <c r="E91" s="105" t="s">
        <v>652</v>
      </c>
      <c r="F91" s="107" t="s">
        <v>653</v>
      </c>
      <c r="G91" s="106" t="s">
        <v>654</v>
      </c>
      <c r="H91" s="107" t="s">
        <v>146</v>
      </c>
      <c r="I91" s="108" t="s">
        <v>193</v>
      </c>
      <c r="J91" s="108">
        <v>104</v>
      </c>
      <c r="K91" s="108"/>
      <c r="L91" s="109"/>
      <c r="M91" s="110"/>
      <c r="N91" s="109"/>
      <c r="O91" s="110"/>
      <c r="P91" s="110" t="s">
        <v>103</v>
      </c>
      <c r="Q91" s="107" t="s">
        <v>149</v>
      </c>
      <c r="R91" s="111" t="s">
        <v>120</v>
      </c>
      <c r="S91" s="112" t="s">
        <v>106</v>
      </c>
      <c r="T91" s="113" t="s">
        <v>655</v>
      </c>
      <c r="U91" s="133"/>
      <c r="V91" s="115">
        <v>21274</v>
      </c>
      <c r="W91" s="115">
        <f t="shared" ca="1" si="13"/>
        <v>42293.432304166665</v>
      </c>
      <c r="X91" s="116">
        <f t="shared" ca="1" si="14"/>
        <v>56.756164383561647</v>
      </c>
      <c r="Y91" s="117">
        <v>34304</v>
      </c>
      <c r="Z91" s="108">
        <f t="shared" ca="1" si="15"/>
        <v>21.575342465753426</v>
      </c>
      <c r="AA91" s="118"/>
      <c r="AB91" s="119" t="s">
        <v>558</v>
      </c>
      <c r="AC91" s="119" t="s">
        <v>559</v>
      </c>
      <c r="AD91" s="120" t="s">
        <v>560</v>
      </c>
      <c r="AE91" s="119" t="s">
        <v>154</v>
      </c>
      <c r="AF91" s="108">
        <v>3100</v>
      </c>
      <c r="AG91" s="108" t="s">
        <v>70</v>
      </c>
      <c r="AH91" s="108" t="s">
        <v>124</v>
      </c>
      <c r="AI91" s="108" t="s">
        <v>155</v>
      </c>
      <c r="AJ91" s="108"/>
      <c r="AK91" s="115"/>
      <c r="AL91" s="115"/>
      <c r="AM91" s="115"/>
      <c r="AN91" s="15" t="s">
        <v>656</v>
      </c>
      <c r="AO91" s="121">
        <f>VLOOKUP(I91,[3]DATOS!$B$6:$D$46,3)</f>
        <v>2320554</v>
      </c>
      <c r="AP91" s="122">
        <f t="shared" si="16"/>
        <v>1508360</v>
      </c>
      <c r="AQ91" s="122">
        <f t="shared" si="17"/>
        <v>3828914</v>
      </c>
      <c r="AR91" s="122">
        <f t="shared" si="18"/>
        <v>0</v>
      </c>
      <c r="AS91" s="122">
        <v>0</v>
      </c>
      <c r="AT91" s="122">
        <v>0</v>
      </c>
      <c r="AU91" s="122"/>
      <c r="AV91" s="122">
        <v>0</v>
      </c>
      <c r="AW91" s="122">
        <f t="shared" si="19"/>
        <v>29000</v>
      </c>
      <c r="AX91" s="122">
        <v>0</v>
      </c>
      <c r="AY91" s="134">
        <v>0</v>
      </c>
      <c r="AZ91" s="122">
        <f t="shared" si="20"/>
        <v>0</v>
      </c>
      <c r="BA91" s="122">
        <f t="shared" si="21"/>
        <v>2320554</v>
      </c>
      <c r="BB91" s="122">
        <f t="shared" si="22"/>
        <v>1537360</v>
      </c>
      <c r="BC91" s="122">
        <f t="shared" si="23"/>
        <v>3857914</v>
      </c>
      <c r="BD91" s="106"/>
      <c r="BE91" s="125" t="str">
        <f>+CONCATENATE(Q91,R91)</f>
        <v>Dirección de Investigaciones de Protección al Consumidor</v>
      </c>
      <c r="BH91" s="126"/>
      <c r="BI91" s="127"/>
    </row>
    <row r="92" spans="1:96" x14ac:dyDescent="0.25">
      <c r="A92" s="106" t="s">
        <v>140</v>
      </c>
      <c r="B92" s="105" t="s">
        <v>141</v>
      </c>
      <c r="C92" s="106" t="s">
        <v>142</v>
      </c>
      <c r="D92" s="132">
        <v>19214395</v>
      </c>
      <c r="E92" s="105" t="s">
        <v>657</v>
      </c>
      <c r="F92" s="107" t="s">
        <v>653</v>
      </c>
      <c r="G92" s="106" t="s">
        <v>36</v>
      </c>
      <c r="H92" s="109" t="s">
        <v>421</v>
      </c>
      <c r="I92" s="110" t="s">
        <v>422</v>
      </c>
      <c r="J92" s="108"/>
      <c r="K92" s="110"/>
      <c r="L92" s="109" t="s">
        <v>658</v>
      </c>
      <c r="M92" s="110" t="s">
        <v>102</v>
      </c>
      <c r="N92" s="109"/>
      <c r="O92" s="110"/>
      <c r="P92" s="110" t="s">
        <v>103</v>
      </c>
      <c r="Q92" s="107" t="s">
        <v>249</v>
      </c>
      <c r="R92" s="111" t="s">
        <v>250</v>
      </c>
      <c r="S92" s="112" t="s">
        <v>106</v>
      </c>
      <c r="T92" s="113" t="s">
        <v>659</v>
      </c>
      <c r="U92" s="133"/>
      <c r="V92" s="115">
        <v>19609</v>
      </c>
      <c r="W92" s="115">
        <f t="shared" ca="1" si="13"/>
        <v>42293.432304166665</v>
      </c>
      <c r="X92" s="116">
        <f t="shared" ca="1" si="14"/>
        <v>61.257534246575339</v>
      </c>
      <c r="Y92" s="117">
        <v>31939</v>
      </c>
      <c r="Z92" s="108">
        <f t="shared" ca="1" si="15"/>
        <v>27.958904109589042</v>
      </c>
      <c r="AA92" s="118"/>
      <c r="AB92" s="119" t="s">
        <v>152</v>
      </c>
      <c r="AC92" s="119" t="s">
        <v>153</v>
      </c>
      <c r="AD92" s="120" t="s">
        <v>110</v>
      </c>
      <c r="AE92" s="119" t="s">
        <v>154</v>
      </c>
      <c r="AF92" s="108">
        <v>14</v>
      </c>
      <c r="AG92" s="108" t="s">
        <v>112</v>
      </c>
      <c r="AH92" s="108" t="s">
        <v>124</v>
      </c>
      <c r="AI92" s="108" t="s">
        <v>660</v>
      </c>
      <c r="AJ92" s="108"/>
      <c r="AK92" s="115">
        <v>41837</v>
      </c>
      <c r="AL92" s="115"/>
      <c r="AM92" s="115"/>
      <c r="AN92" s="15" t="s">
        <v>661</v>
      </c>
      <c r="AO92" s="121">
        <f>VLOOKUP(I92,[3]DATOS!$B$6:$D$46,3)</f>
        <v>2779762</v>
      </c>
      <c r="AP92" s="122">
        <f t="shared" si="16"/>
        <v>1806845</v>
      </c>
      <c r="AQ92" s="122">
        <f t="shared" si="17"/>
        <v>4586607</v>
      </c>
      <c r="AR92" s="122">
        <f t="shared" si="18"/>
        <v>0</v>
      </c>
      <c r="AS92" s="122">
        <v>0</v>
      </c>
      <c r="AT92" s="121">
        <v>0</v>
      </c>
      <c r="AU92" s="122"/>
      <c r="AV92" s="122">
        <v>0</v>
      </c>
      <c r="AW92" s="122">
        <f t="shared" si="19"/>
        <v>29000</v>
      </c>
      <c r="AX92" s="122">
        <v>0</v>
      </c>
      <c r="AY92" s="134">
        <f t="shared" ref="AY92:AY97" si="24">ROUND(AO92*15%,0)</f>
        <v>416964</v>
      </c>
      <c r="AZ92" s="122">
        <f t="shared" si="20"/>
        <v>0</v>
      </c>
      <c r="BA92" s="122">
        <f t="shared" si="21"/>
        <v>2779762</v>
      </c>
      <c r="BB92" s="122">
        <f t="shared" si="22"/>
        <v>2252809</v>
      </c>
      <c r="BC92" s="122">
        <f t="shared" si="23"/>
        <v>5032571</v>
      </c>
      <c r="BD92" s="106"/>
      <c r="BE92" s="125" t="str">
        <f>+CONCATENATE(Q92,R92)</f>
        <v>Oficina Asesora Jurídica- Grupo de Trabajo de Gestión Judicial</v>
      </c>
      <c r="BH92" s="126"/>
      <c r="BI92" s="127"/>
    </row>
    <row r="93" spans="1:96" x14ac:dyDescent="0.25">
      <c r="A93" s="106" t="s">
        <v>95</v>
      </c>
      <c r="B93" s="105" t="s">
        <v>127</v>
      </c>
      <c r="C93" s="106" t="s">
        <v>97</v>
      </c>
      <c r="D93" s="132">
        <v>52730128</v>
      </c>
      <c r="E93" s="105" t="s">
        <v>662</v>
      </c>
      <c r="F93" s="107" t="s">
        <v>663</v>
      </c>
      <c r="G93" s="106" t="s">
        <v>36</v>
      </c>
      <c r="H93" s="107" t="s">
        <v>279</v>
      </c>
      <c r="I93" s="108" t="s">
        <v>319</v>
      </c>
      <c r="J93" s="108">
        <v>452</v>
      </c>
      <c r="K93" s="108"/>
      <c r="L93" s="109"/>
      <c r="M93" s="110"/>
      <c r="N93" s="160" t="s">
        <v>664</v>
      </c>
      <c r="O93" s="110"/>
      <c r="P93" s="110" t="s">
        <v>103</v>
      </c>
      <c r="Q93" s="107" t="s">
        <v>167</v>
      </c>
      <c r="R93" s="111" t="s">
        <v>226</v>
      </c>
      <c r="S93" s="112" t="s">
        <v>267</v>
      </c>
      <c r="T93" s="113"/>
      <c r="U93" s="133"/>
      <c r="V93" s="115">
        <v>29724</v>
      </c>
      <c r="W93" s="115">
        <f t="shared" ca="1" si="13"/>
        <v>42293.432304166665</v>
      </c>
      <c r="X93" s="116">
        <f t="shared" ca="1" si="14"/>
        <v>33.939726027397263</v>
      </c>
      <c r="Y93" s="117">
        <v>40948</v>
      </c>
      <c r="Z93" s="108">
        <f t="shared" ca="1" si="15"/>
        <v>3.6356164383561644</v>
      </c>
      <c r="AA93" s="118"/>
      <c r="AB93" s="119" t="s">
        <v>108</v>
      </c>
      <c r="AC93" s="119" t="s">
        <v>252</v>
      </c>
      <c r="AD93" s="120" t="s">
        <v>282</v>
      </c>
      <c r="AE93" s="119" t="s">
        <v>253</v>
      </c>
      <c r="AF93" s="108">
        <v>107</v>
      </c>
      <c r="AG93" s="108" t="s">
        <v>112</v>
      </c>
      <c r="AH93" s="108" t="s">
        <v>124</v>
      </c>
      <c r="AI93" s="108" t="s">
        <v>114</v>
      </c>
      <c r="AJ93" s="108"/>
      <c r="AK93" s="115"/>
      <c r="AL93" s="115"/>
      <c r="AM93" s="115"/>
      <c r="AN93" s="17" t="s">
        <v>665</v>
      </c>
      <c r="AO93" s="121">
        <f>VLOOKUP(I93,[3]DATOS!$B$6:$D$46,3)</f>
        <v>866229</v>
      </c>
      <c r="AP93" s="122">
        <f t="shared" si="16"/>
        <v>563049</v>
      </c>
      <c r="AQ93" s="122">
        <f t="shared" si="17"/>
        <v>1429278</v>
      </c>
      <c r="AR93" s="122">
        <f t="shared" si="18"/>
        <v>74000</v>
      </c>
      <c r="AS93" s="122">
        <v>0</v>
      </c>
      <c r="AT93" s="121">
        <v>0</v>
      </c>
      <c r="AU93" s="122"/>
      <c r="AV93" s="122">
        <v>0</v>
      </c>
      <c r="AW93" s="122">
        <f t="shared" si="19"/>
        <v>29000</v>
      </c>
      <c r="AX93" s="122">
        <v>0</v>
      </c>
      <c r="AY93" s="134">
        <f t="shared" si="24"/>
        <v>129934</v>
      </c>
      <c r="AZ93" s="122">
        <f t="shared" si="20"/>
        <v>0</v>
      </c>
      <c r="BA93" s="122">
        <f t="shared" si="21"/>
        <v>940229</v>
      </c>
      <c r="BB93" s="122">
        <f t="shared" si="22"/>
        <v>721983</v>
      </c>
      <c r="BC93" s="122">
        <f t="shared" si="23"/>
        <v>1662212</v>
      </c>
      <c r="BD93" s="106"/>
      <c r="BE93" s="125" t="str">
        <f>+CONCATENATE(Q93,R93)</f>
        <v>Secretaría General- Grupo de Trabajo de Notificaciones y Certificaciones</v>
      </c>
      <c r="BH93" s="126"/>
      <c r="BI93" s="127"/>
    </row>
    <row r="94" spans="1:96" x14ac:dyDescent="0.25">
      <c r="A94" s="106" t="s">
        <v>95</v>
      </c>
      <c r="B94" s="105" t="s">
        <v>96</v>
      </c>
      <c r="C94" s="106" t="s">
        <v>97</v>
      </c>
      <c r="D94" s="132">
        <v>22461090</v>
      </c>
      <c r="E94" s="105" t="s">
        <v>666</v>
      </c>
      <c r="F94" s="107" t="s">
        <v>667</v>
      </c>
      <c r="G94" s="106" t="s">
        <v>668</v>
      </c>
      <c r="H94" s="107" t="s">
        <v>620</v>
      </c>
      <c r="I94" s="108" t="s">
        <v>422</v>
      </c>
      <c r="J94" s="108">
        <v>55</v>
      </c>
      <c r="K94" s="108"/>
      <c r="L94" s="109"/>
      <c r="M94" s="110"/>
      <c r="N94" s="109"/>
      <c r="O94" s="110"/>
      <c r="P94" s="110" t="s">
        <v>103</v>
      </c>
      <c r="Q94" s="107" t="s">
        <v>249</v>
      </c>
      <c r="R94" s="111" t="s">
        <v>669</v>
      </c>
      <c r="S94" s="112" t="s">
        <v>106</v>
      </c>
      <c r="T94" s="113" t="s">
        <v>259</v>
      </c>
      <c r="U94" s="133">
        <v>115057</v>
      </c>
      <c r="V94" s="115">
        <v>28192</v>
      </c>
      <c r="W94" s="115">
        <f t="shared" ca="1" si="13"/>
        <v>42293.432304166665</v>
      </c>
      <c r="X94" s="116">
        <f t="shared" ca="1" si="14"/>
        <v>38.076712328767123</v>
      </c>
      <c r="Y94" s="117">
        <v>37491</v>
      </c>
      <c r="Z94" s="108">
        <f t="shared" ca="1" si="15"/>
        <v>12.967123287671233</v>
      </c>
      <c r="AA94" s="118"/>
      <c r="AB94" s="119" t="s">
        <v>108</v>
      </c>
      <c r="AC94" s="119" t="s">
        <v>109</v>
      </c>
      <c r="AD94" s="120" t="s">
        <v>110</v>
      </c>
      <c r="AE94" s="119" t="s">
        <v>111</v>
      </c>
      <c r="AF94" s="108">
        <v>13</v>
      </c>
      <c r="AG94" s="108" t="s">
        <v>112</v>
      </c>
      <c r="AH94" s="108" t="s">
        <v>124</v>
      </c>
      <c r="AI94" s="108" t="s">
        <v>213</v>
      </c>
      <c r="AJ94" s="108"/>
      <c r="AK94" s="115">
        <v>41031</v>
      </c>
      <c r="AL94" s="115"/>
      <c r="AM94" s="115" t="s">
        <v>670</v>
      </c>
      <c r="AN94" s="15" t="s">
        <v>671</v>
      </c>
      <c r="AO94" s="121">
        <f>VLOOKUP(I94,[3]DATOS!$B$6:$D$46,3)</f>
        <v>2779762</v>
      </c>
      <c r="AP94" s="122">
        <f t="shared" si="16"/>
        <v>1806845</v>
      </c>
      <c r="AQ94" s="122">
        <f t="shared" si="17"/>
        <v>4586607</v>
      </c>
      <c r="AR94" s="122">
        <f t="shared" si="18"/>
        <v>0</v>
      </c>
      <c r="AS94" s="122">
        <v>0</v>
      </c>
      <c r="AT94" s="122">
        <f>ROUND(+AQ94*20%,0)</f>
        <v>917321</v>
      </c>
      <c r="AU94" s="122"/>
      <c r="AV94" s="122">
        <v>0</v>
      </c>
      <c r="AW94" s="122">
        <f t="shared" si="19"/>
        <v>29000</v>
      </c>
      <c r="AX94" s="122">
        <v>0</v>
      </c>
      <c r="AY94" s="134">
        <f t="shared" si="24"/>
        <v>416964</v>
      </c>
      <c r="AZ94" s="122">
        <f t="shared" si="20"/>
        <v>0</v>
      </c>
      <c r="BA94" s="122">
        <f t="shared" si="21"/>
        <v>3697083</v>
      </c>
      <c r="BB94" s="122">
        <f t="shared" si="22"/>
        <v>2252809</v>
      </c>
      <c r="BC94" s="122">
        <f t="shared" si="23"/>
        <v>5949892</v>
      </c>
      <c r="BD94" s="106"/>
    </row>
    <row r="95" spans="1:96" ht="25.5" x14ac:dyDescent="0.25">
      <c r="A95" s="106" t="s">
        <v>95</v>
      </c>
      <c r="B95" s="105" t="s">
        <v>96</v>
      </c>
      <c r="C95" s="106" t="s">
        <v>97</v>
      </c>
      <c r="D95" s="132">
        <v>51833869</v>
      </c>
      <c r="E95" s="105" t="s">
        <v>672</v>
      </c>
      <c r="F95" s="107" t="s">
        <v>673</v>
      </c>
      <c r="G95" s="106" t="s">
        <v>36</v>
      </c>
      <c r="H95" s="109" t="s">
        <v>145</v>
      </c>
      <c r="I95" s="110" t="s">
        <v>102</v>
      </c>
      <c r="J95" s="110"/>
      <c r="K95" s="110"/>
      <c r="L95" s="109" t="s">
        <v>658</v>
      </c>
      <c r="M95" s="110" t="s">
        <v>185</v>
      </c>
      <c r="N95" s="109"/>
      <c r="O95" s="110"/>
      <c r="P95" s="110" t="s">
        <v>103</v>
      </c>
      <c r="Q95" s="107" t="s">
        <v>386</v>
      </c>
      <c r="R95" s="109"/>
      <c r="S95" s="112" t="s">
        <v>106</v>
      </c>
      <c r="T95" s="112" t="s">
        <v>674</v>
      </c>
      <c r="U95" s="114"/>
      <c r="V95" s="115">
        <v>24387</v>
      </c>
      <c r="W95" s="115">
        <f t="shared" ca="1" si="13"/>
        <v>42293.432304166665</v>
      </c>
      <c r="X95" s="116">
        <f t="shared" ca="1" si="14"/>
        <v>48.353424657534248</v>
      </c>
      <c r="Y95" s="117">
        <v>36096</v>
      </c>
      <c r="Z95" s="108">
        <f t="shared" ca="1" si="15"/>
        <v>16.734246575342464</v>
      </c>
      <c r="AA95" s="118"/>
      <c r="AB95" s="119" t="s">
        <v>152</v>
      </c>
      <c r="AC95" s="119" t="s">
        <v>153</v>
      </c>
      <c r="AD95" s="120" t="s">
        <v>110</v>
      </c>
      <c r="AE95" s="119" t="s">
        <v>111</v>
      </c>
      <c r="AF95" s="108">
        <v>20</v>
      </c>
      <c r="AG95" s="108" t="s">
        <v>112</v>
      </c>
      <c r="AH95" s="108" t="s">
        <v>124</v>
      </c>
      <c r="AI95" s="108" t="s">
        <v>114</v>
      </c>
      <c r="AJ95" s="108"/>
      <c r="AK95" s="115">
        <v>41655</v>
      </c>
      <c r="AL95" s="115"/>
      <c r="AM95" s="115"/>
      <c r="AN95" s="15" t="s">
        <v>675</v>
      </c>
      <c r="AO95" s="121">
        <f>VLOOKUP(I95,[3]DATOS!$B$6:$D$46,3)</f>
        <v>2418255</v>
      </c>
      <c r="AP95" s="122">
        <f t="shared" si="16"/>
        <v>1571866</v>
      </c>
      <c r="AQ95" s="122">
        <f t="shared" si="17"/>
        <v>3990121</v>
      </c>
      <c r="AR95" s="122">
        <f t="shared" si="18"/>
        <v>0</v>
      </c>
      <c r="AS95" s="122">
        <v>0</v>
      </c>
      <c r="AT95" s="121">
        <v>0</v>
      </c>
      <c r="AU95" s="122"/>
      <c r="AV95" s="122">
        <v>0</v>
      </c>
      <c r="AW95" s="122">
        <f t="shared" si="19"/>
        <v>29000</v>
      </c>
      <c r="AX95" s="122">
        <v>0</v>
      </c>
      <c r="AY95" s="134">
        <f t="shared" si="24"/>
        <v>362738</v>
      </c>
      <c r="AZ95" s="122">
        <f t="shared" si="20"/>
        <v>0</v>
      </c>
      <c r="BA95" s="122">
        <f t="shared" si="21"/>
        <v>2418255</v>
      </c>
      <c r="BB95" s="122">
        <f t="shared" si="22"/>
        <v>1963604</v>
      </c>
      <c r="BC95" s="122">
        <f t="shared" si="23"/>
        <v>4381859</v>
      </c>
      <c r="BD95" s="106"/>
    </row>
    <row r="96" spans="1:96" x14ac:dyDescent="0.25">
      <c r="A96" s="106" t="s">
        <v>95</v>
      </c>
      <c r="B96" s="105" t="s">
        <v>96</v>
      </c>
      <c r="C96" s="106" t="s">
        <v>97</v>
      </c>
      <c r="D96" s="132">
        <v>1020721054</v>
      </c>
      <c r="E96" s="105" t="s">
        <v>676</v>
      </c>
      <c r="F96" s="107" t="s">
        <v>677</v>
      </c>
      <c r="G96" s="106" t="s">
        <v>36</v>
      </c>
      <c r="H96" s="107" t="s">
        <v>101</v>
      </c>
      <c r="I96" s="108" t="s">
        <v>147</v>
      </c>
      <c r="J96" s="108"/>
      <c r="K96" s="108"/>
      <c r="L96" s="107"/>
      <c r="M96" s="108"/>
      <c r="N96" s="109"/>
      <c r="O96" s="110"/>
      <c r="P96" s="110" t="s">
        <v>103</v>
      </c>
      <c r="Q96" s="107" t="s">
        <v>104</v>
      </c>
      <c r="R96" s="111"/>
      <c r="S96" s="112" t="s">
        <v>106</v>
      </c>
      <c r="T96" s="112" t="s">
        <v>678</v>
      </c>
      <c r="U96" s="133">
        <v>199614</v>
      </c>
      <c r="V96" s="115">
        <v>31706</v>
      </c>
      <c r="W96" s="115">
        <f t="shared" ca="1" si="13"/>
        <v>42293.432304166665</v>
      </c>
      <c r="X96" s="116">
        <f t="shared" ca="1" si="14"/>
        <v>28.589041095890412</v>
      </c>
      <c r="Y96" s="117">
        <v>41785</v>
      </c>
      <c r="Z96" s="108">
        <f t="shared" ca="1" si="15"/>
        <v>1.3698630136986301</v>
      </c>
      <c r="AA96" s="118"/>
      <c r="AB96" s="119" t="s">
        <v>108</v>
      </c>
      <c r="AC96" s="119" t="s">
        <v>109</v>
      </c>
      <c r="AD96" s="120" t="s">
        <v>110</v>
      </c>
      <c r="AE96" s="119" t="s">
        <v>111</v>
      </c>
      <c r="AF96" s="108">
        <v>140</v>
      </c>
      <c r="AG96" s="108" t="s">
        <v>112</v>
      </c>
      <c r="AH96" s="108" t="s">
        <v>260</v>
      </c>
      <c r="AI96" s="108" t="s">
        <v>213</v>
      </c>
      <c r="AJ96" s="108"/>
      <c r="AK96" s="115"/>
      <c r="AL96" s="115"/>
      <c r="AM96" s="115"/>
      <c r="AN96" s="15" t="s">
        <v>679</v>
      </c>
      <c r="AO96" s="121">
        <f>VLOOKUP(I96,[3]DATOS!$B$6:$D$46,3)</f>
        <v>1887093</v>
      </c>
      <c r="AP96" s="122">
        <f t="shared" si="16"/>
        <v>1226610</v>
      </c>
      <c r="AQ96" s="122">
        <f t="shared" si="17"/>
        <v>3113703</v>
      </c>
      <c r="AR96" s="122">
        <f t="shared" si="18"/>
        <v>0</v>
      </c>
      <c r="AS96" s="122">
        <v>0</v>
      </c>
      <c r="AT96" s="122">
        <v>0</v>
      </c>
      <c r="AU96" s="122"/>
      <c r="AV96" s="122">
        <v>0</v>
      </c>
      <c r="AW96" s="122">
        <f t="shared" si="19"/>
        <v>29000</v>
      </c>
      <c r="AX96" s="122">
        <v>0</v>
      </c>
      <c r="AY96" s="134">
        <f t="shared" si="24"/>
        <v>283064</v>
      </c>
      <c r="AZ96" s="122">
        <f t="shared" si="20"/>
        <v>0</v>
      </c>
      <c r="BA96" s="122">
        <f t="shared" si="21"/>
        <v>1887093</v>
      </c>
      <c r="BB96" s="122">
        <f t="shared" si="22"/>
        <v>1538674</v>
      </c>
      <c r="BC96" s="122">
        <f t="shared" si="23"/>
        <v>3425767</v>
      </c>
      <c r="BD96" s="106"/>
      <c r="BS96" s="103"/>
      <c r="BT96" s="103"/>
    </row>
    <row r="97" spans="1:96" ht="25.5" x14ac:dyDescent="0.25">
      <c r="A97" s="106" t="s">
        <v>95</v>
      </c>
      <c r="B97" s="105" t="s">
        <v>457</v>
      </c>
      <c r="C97" s="106" t="s">
        <v>97</v>
      </c>
      <c r="D97" s="132">
        <v>65550556</v>
      </c>
      <c r="E97" s="105" t="s">
        <v>680</v>
      </c>
      <c r="F97" s="107" t="s">
        <v>681</v>
      </c>
      <c r="G97" s="106" t="s">
        <v>682</v>
      </c>
      <c r="H97" s="107" t="s">
        <v>145</v>
      </c>
      <c r="I97" s="108" t="s">
        <v>175</v>
      </c>
      <c r="J97" s="108"/>
      <c r="K97" s="108">
        <v>369</v>
      </c>
      <c r="L97" s="109" t="s">
        <v>241</v>
      </c>
      <c r="M97" s="110" t="s">
        <v>209</v>
      </c>
      <c r="N97" s="109"/>
      <c r="O97" s="110"/>
      <c r="P97" s="110" t="s">
        <v>103</v>
      </c>
      <c r="Q97" s="107" t="s">
        <v>28</v>
      </c>
      <c r="R97" s="111"/>
      <c r="S97" s="112" t="s">
        <v>683</v>
      </c>
      <c r="T97" s="113" t="s">
        <v>387</v>
      </c>
      <c r="U97" s="133" t="s">
        <v>684</v>
      </c>
      <c r="V97" s="115">
        <v>23620</v>
      </c>
      <c r="W97" s="115">
        <f t="shared" ca="1" si="13"/>
        <v>42293.432304166665</v>
      </c>
      <c r="X97" s="116">
        <f t="shared" ca="1" si="14"/>
        <v>50.42739726027397</v>
      </c>
      <c r="Y97" s="117">
        <v>34456</v>
      </c>
      <c r="Z97" s="108">
        <f t="shared" ca="1" si="15"/>
        <v>21.161643835616438</v>
      </c>
      <c r="AA97" s="118"/>
      <c r="AB97" s="119" t="s">
        <v>152</v>
      </c>
      <c r="AC97" s="119" t="s">
        <v>153</v>
      </c>
      <c r="AD97" s="120" t="s">
        <v>110</v>
      </c>
      <c r="AE97" s="119" t="s">
        <v>111</v>
      </c>
      <c r="AF97" s="108">
        <v>17</v>
      </c>
      <c r="AG97" s="108" t="s">
        <v>112</v>
      </c>
      <c r="AH97" s="108" t="s">
        <v>124</v>
      </c>
      <c r="AI97" s="108" t="s">
        <v>114</v>
      </c>
      <c r="AJ97" s="168" t="s">
        <v>27</v>
      </c>
      <c r="AK97" s="115">
        <v>41663</v>
      </c>
      <c r="AL97" s="115"/>
      <c r="AM97" s="115"/>
      <c r="AN97" s="15" t="s">
        <v>685</v>
      </c>
      <c r="AO97" s="121">
        <f>VLOOKUP(I97,[3]DATOS!$B$6:$D$46,3)</f>
        <v>2243986</v>
      </c>
      <c r="AP97" s="122">
        <f t="shared" si="16"/>
        <v>1458591</v>
      </c>
      <c r="AQ97" s="122">
        <f t="shared" si="17"/>
        <v>3702577</v>
      </c>
      <c r="AR97" s="122">
        <f t="shared" si="18"/>
        <v>0</v>
      </c>
      <c r="AS97" s="122">
        <v>0</v>
      </c>
      <c r="AT97" s="122">
        <v>0</v>
      </c>
      <c r="AU97" s="122"/>
      <c r="AV97" s="122">
        <v>0</v>
      </c>
      <c r="AW97" s="122">
        <f t="shared" si="19"/>
        <v>29000</v>
      </c>
      <c r="AX97" s="122">
        <v>0</v>
      </c>
      <c r="AY97" s="134">
        <f t="shared" si="24"/>
        <v>336598</v>
      </c>
      <c r="AZ97" s="122">
        <f t="shared" si="20"/>
        <v>0</v>
      </c>
      <c r="BA97" s="122">
        <f t="shared" si="21"/>
        <v>2243986</v>
      </c>
      <c r="BB97" s="122">
        <f t="shared" si="22"/>
        <v>1824189</v>
      </c>
      <c r="BC97" s="122">
        <f t="shared" si="23"/>
        <v>4068175</v>
      </c>
      <c r="BD97" s="106"/>
      <c r="BE97" s="125" t="str">
        <f>+CONCATENATE(Q97,R97)</f>
        <v>Oficina Asesora de Planeación</v>
      </c>
      <c r="BF97" s="180"/>
      <c r="BG97" s="181"/>
      <c r="BH97" s="126"/>
      <c r="BI97" s="127"/>
      <c r="BS97" s="103"/>
      <c r="BT97" s="103"/>
    </row>
    <row r="98" spans="1:96" ht="25.5" x14ac:dyDescent="0.2">
      <c r="A98" s="106" t="s">
        <v>95</v>
      </c>
      <c r="B98" s="105" t="s">
        <v>96</v>
      </c>
      <c r="C98" s="106" t="s">
        <v>97</v>
      </c>
      <c r="D98" s="132">
        <v>1026250420</v>
      </c>
      <c r="E98" s="105" t="s">
        <v>686</v>
      </c>
      <c r="F98" s="107" t="s">
        <v>687</v>
      </c>
      <c r="G98" s="106" t="s">
        <v>36</v>
      </c>
      <c r="H98" s="107" t="s">
        <v>101</v>
      </c>
      <c r="I98" s="108" t="s">
        <v>185</v>
      </c>
      <c r="J98" s="108">
        <v>332</v>
      </c>
      <c r="K98" s="108"/>
      <c r="L98" s="107"/>
      <c r="M98" s="108"/>
      <c r="N98" s="160" t="s">
        <v>688</v>
      </c>
      <c r="O98" s="110"/>
      <c r="P98" s="110" t="s">
        <v>103</v>
      </c>
      <c r="Q98" s="107" t="s">
        <v>321</v>
      </c>
      <c r="R98" s="109"/>
      <c r="S98" s="112" t="s">
        <v>106</v>
      </c>
      <c r="T98" s="112" t="s">
        <v>689</v>
      </c>
      <c r="U98" s="133">
        <v>180973</v>
      </c>
      <c r="V98" s="115">
        <v>31469</v>
      </c>
      <c r="W98" s="115">
        <f t="shared" ca="1" si="13"/>
        <v>42293.432304166665</v>
      </c>
      <c r="X98" s="116">
        <f t="shared" ca="1" si="14"/>
        <v>29.232876712328768</v>
      </c>
      <c r="Y98" s="117">
        <v>41157</v>
      </c>
      <c r="Z98" s="108">
        <f t="shared" ca="1" si="15"/>
        <v>3.0712328767123287</v>
      </c>
      <c r="AA98" s="118"/>
      <c r="AB98" s="119" t="s">
        <v>108</v>
      </c>
      <c r="AC98" s="119" t="s">
        <v>109</v>
      </c>
      <c r="AD98" s="120" t="s">
        <v>282</v>
      </c>
      <c r="AE98" s="119" t="s">
        <v>111</v>
      </c>
      <c r="AF98" s="108">
        <v>2010</v>
      </c>
      <c r="AG98" s="108" t="s">
        <v>70</v>
      </c>
      <c r="AH98" s="108" t="s">
        <v>690</v>
      </c>
      <c r="AI98" s="108" t="s">
        <v>114</v>
      </c>
      <c r="AJ98" s="108"/>
      <c r="AK98" s="115"/>
      <c r="AL98" s="115"/>
      <c r="AM98" s="115"/>
      <c r="AN98" s="36" t="s">
        <v>691</v>
      </c>
      <c r="AO98" s="121">
        <f>VLOOKUP(I98,[3]DATOS!$B$6:$D$46,3)</f>
        <v>1466526</v>
      </c>
      <c r="AP98" s="122">
        <f t="shared" si="16"/>
        <v>953242</v>
      </c>
      <c r="AQ98" s="122">
        <f t="shared" si="17"/>
        <v>2419768</v>
      </c>
      <c r="AR98" s="122">
        <f t="shared" si="18"/>
        <v>0</v>
      </c>
      <c r="AS98" s="122">
        <v>0</v>
      </c>
      <c r="AT98" s="122">
        <v>0</v>
      </c>
      <c r="AU98" s="122"/>
      <c r="AV98" s="122">
        <v>0</v>
      </c>
      <c r="AW98" s="122">
        <f t="shared" si="19"/>
        <v>29000</v>
      </c>
      <c r="AX98" s="122">
        <v>0</v>
      </c>
      <c r="AY98" s="134">
        <v>0</v>
      </c>
      <c r="AZ98" s="122">
        <f t="shared" si="20"/>
        <v>0</v>
      </c>
      <c r="BA98" s="122">
        <f t="shared" si="21"/>
        <v>1466526</v>
      </c>
      <c r="BB98" s="122">
        <f t="shared" si="22"/>
        <v>982242</v>
      </c>
      <c r="BC98" s="122">
        <f t="shared" si="23"/>
        <v>2448768</v>
      </c>
      <c r="BD98" s="106"/>
      <c r="BE98" s="125" t="str">
        <f>+CONCATENATE(Q98,R98)</f>
        <v>Dirección de Signos Distintivos</v>
      </c>
      <c r="BH98" s="126"/>
      <c r="BI98" s="127"/>
    </row>
    <row r="99" spans="1:96" x14ac:dyDescent="0.25">
      <c r="A99" s="106" t="s">
        <v>95</v>
      </c>
      <c r="B99" s="105" t="s">
        <v>96</v>
      </c>
      <c r="C99" s="106" t="s">
        <v>97</v>
      </c>
      <c r="D99" s="132">
        <v>67039975</v>
      </c>
      <c r="E99" s="105" t="s">
        <v>692</v>
      </c>
      <c r="F99" s="107" t="s">
        <v>693</v>
      </c>
      <c r="G99" s="106" t="s">
        <v>627</v>
      </c>
      <c r="H99" s="107" t="s">
        <v>101</v>
      </c>
      <c r="I99" s="108" t="s">
        <v>102</v>
      </c>
      <c r="J99" s="108"/>
      <c r="K99" s="108"/>
      <c r="L99" s="107"/>
      <c r="M99" s="108"/>
      <c r="N99" s="160" t="s">
        <v>694</v>
      </c>
      <c r="O99" s="110"/>
      <c r="P99" s="110" t="s">
        <v>695</v>
      </c>
      <c r="Q99" s="107" t="s">
        <v>28</v>
      </c>
      <c r="R99" s="111" t="s">
        <v>633</v>
      </c>
      <c r="S99" s="112" t="s">
        <v>696</v>
      </c>
      <c r="T99" s="112" t="s">
        <v>259</v>
      </c>
      <c r="U99" s="133">
        <v>216921</v>
      </c>
      <c r="V99" s="115">
        <v>31337</v>
      </c>
      <c r="W99" s="115">
        <f t="shared" ca="1" si="13"/>
        <v>42293.432304166665</v>
      </c>
      <c r="X99" s="116">
        <f t="shared" ca="1" si="14"/>
        <v>29.586301369863012</v>
      </c>
      <c r="Y99" s="117">
        <v>41148</v>
      </c>
      <c r="Z99" s="108">
        <f t="shared" ca="1" si="15"/>
        <v>3.0931506849315067</v>
      </c>
      <c r="AA99" s="118"/>
      <c r="AB99" s="119" t="s">
        <v>108</v>
      </c>
      <c r="AC99" s="119" t="s">
        <v>109</v>
      </c>
      <c r="AD99" s="120" t="s">
        <v>282</v>
      </c>
      <c r="AE99" s="119" t="s">
        <v>111</v>
      </c>
      <c r="AF99" s="108">
        <v>38</v>
      </c>
      <c r="AG99" s="108" t="s">
        <v>112</v>
      </c>
      <c r="AH99" s="108" t="s">
        <v>605</v>
      </c>
      <c r="AI99" s="108" t="s">
        <v>155</v>
      </c>
      <c r="AJ99" s="108"/>
      <c r="AK99" s="115">
        <v>41838</v>
      </c>
      <c r="AL99" s="115"/>
      <c r="AM99" s="115"/>
      <c r="AN99" s="16" t="s">
        <v>697</v>
      </c>
      <c r="AO99" s="121">
        <f>VLOOKUP(I99,[3]DATOS!$B$6:$D$46,3)</f>
        <v>2418255</v>
      </c>
      <c r="AP99" s="122">
        <f t="shared" si="16"/>
        <v>1571866</v>
      </c>
      <c r="AQ99" s="122">
        <f t="shared" si="17"/>
        <v>3990121</v>
      </c>
      <c r="AR99" s="122">
        <f t="shared" si="18"/>
        <v>0</v>
      </c>
      <c r="AS99" s="122">
        <v>0</v>
      </c>
      <c r="AT99" s="122">
        <f>ROUND(+AQ99*20%,0)</f>
        <v>798024</v>
      </c>
      <c r="AU99" s="122"/>
      <c r="AV99" s="122">
        <v>0</v>
      </c>
      <c r="AW99" s="122">
        <f t="shared" si="19"/>
        <v>29000</v>
      </c>
      <c r="AX99" s="122">
        <v>0</v>
      </c>
      <c r="AY99" s="134">
        <v>0</v>
      </c>
      <c r="AZ99" s="122">
        <f t="shared" si="20"/>
        <v>0</v>
      </c>
      <c r="BA99" s="122">
        <f t="shared" si="21"/>
        <v>3216279</v>
      </c>
      <c r="BB99" s="122">
        <f t="shared" si="22"/>
        <v>1600866</v>
      </c>
      <c r="BC99" s="122">
        <f t="shared" si="23"/>
        <v>4817145</v>
      </c>
      <c r="BD99" s="106"/>
      <c r="BE99" s="125" t="str">
        <f>+CONCATENATE(Q99,R99)</f>
        <v>Oficina Asesora de Planeación- Grupo de Trabajo de Asuntos Internacionales</v>
      </c>
      <c r="BH99" s="126"/>
      <c r="BI99" s="127"/>
      <c r="CR99" s="104"/>
    </row>
    <row r="100" spans="1:96" s="104" customFormat="1" x14ac:dyDescent="0.25">
      <c r="A100" s="106" t="s">
        <v>190</v>
      </c>
      <c r="B100" s="105" t="s">
        <v>96</v>
      </c>
      <c r="C100" s="106" t="s">
        <v>97</v>
      </c>
      <c r="D100" s="132">
        <v>52804593</v>
      </c>
      <c r="E100" s="105" t="s">
        <v>698</v>
      </c>
      <c r="F100" s="107" t="s">
        <v>699</v>
      </c>
      <c r="G100" s="106" t="s">
        <v>36</v>
      </c>
      <c r="H100" s="107" t="s">
        <v>101</v>
      </c>
      <c r="I100" s="108" t="s">
        <v>358</v>
      </c>
      <c r="J100" s="108">
        <v>297</v>
      </c>
      <c r="K100" s="108"/>
      <c r="L100" s="107"/>
      <c r="M100" s="108"/>
      <c r="N100" s="109"/>
      <c r="O100" s="110"/>
      <c r="P100" s="110" t="s">
        <v>103</v>
      </c>
      <c r="Q100" s="107" t="s">
        <v>249</v>
      </c>
      <c r="R100" s="109" t="s">
        <v>509</v>
      </c>
      <c r="S100" s="112" t="s">
        <v>106</v>
      </c>
      <c r="T100" s="112" t="s">
        <v>107</v>
      </c>
      <c r="U100" s="133">
        <v>175424</v>
      </c>
      <c r="V100" s="115">
        <v>29691</v>
      </c>
      <c r="W100" s="115">
        <f t="shared" ca="1" si="13"/>
        <v>42293.432304166665</v>
      </c>
      <c r="X100" s="116">
        <f t="shared" ca="1" si="14"/>
        <v>34.030136986301372</v>
      </c>
      <c r="Y100" s="117">
        <v>41253</v>
      </c>
      <c r="Z100" s="108">
        <f t="shared" ca="1" si="15"/>
        <v>2.8109589041095893</v>
      </c>
      <c r="AA100" s="118"/>
      <c r="AB100" s="119" t="s">
        <v>108</v>
      </c>
      <c r="AC100" s="119" t="s">
        <v>109</v>
      </c>
      <c r="AD100" s="120" t="s">
        <v>110</v>
      </c>
      <c r="AE100" s="119" t="s">
        <v>111</v>
      </c>
      <c r="AF100" s="108">
        <v>12</v>
      </c>
      <c r="AG100" s="108" t="s">
        <v>112</v>
      </c>
      <c r="AH100" s="108" t="s">
        <v>221</v>
      </c>
      <c r="AI100" s="108" t="s">
        <v>155</v>
      </c>
      <c r="AJ100" s="108"/>
      <c r="AK100" s="115"/>
      <c r="AL100" s="115"/>
      <c r="AM100" s="115"/>
      <c r="AN100" s="16" t="s">
        <v>700</v>
      </c>
      <c r="AO100" s="121">
        <f>VLOOKUP(I100,[3]DATOS!$B$6:$D$46,3)</f>
        <v>1694203</v>
      </c>
      <c r="AP100" s="122">
        <f t="shared" si="16"/>
        <v>1101232</v>
      </c>
      <c r="AQ100" s="122">
        <f t="shared" si="17"/>
        <v>2795435</v>
      </c>
      <c r="AR100" s="122">
        <f t="shared" si="18"/>
        <v>0</v>
      </c>
      <c r="AS100" s="122">
        <v>0</v>
      </c>
      <c r="AT100" s="122">
        <v>0</v>
      </c>
      <c r="AU100" s="122"/>
      <c r="AV100" s="122">
        <v>0</v>
      </c>
      <c r="AW100" s="122">
        <f t="shared" si="19"/>
        <v>29000</v>
      </c>
      <c r="AX100" s="122">
        <v>0</v>
      </c>
      <c r="AY100" s="134">
        <f>ROUND(AO100*15%,0)</f>
        <v>254130</v>
      </c>
      <c r="AZ100" s="122">
        <f t="shared" si="20"/>
        <v>0</v>
      </c>
      <c r="BA100" s="122">
        <f t="shared" si="21"/>
        <v>1694203</v>
      </c>
      <c r="BB100" s="122">
        <f t="shared" si="22"/>
        <v>1384362</v>
      </c>
      <c r="BC100" s="122">
        <f t="shared" si="23"/>
        <v>3078565</v>
      </c>
      <c r="BD100" s="106"/>
      <c r="BE100" s="102"/>
      <c r="BF100" s="102"/>
      <c r="BG100" s="103"/>
      <c r="BH100" s="103"/>
      <c r="BI100" s="103"/>
      <c r="BJ100" s="102"/>
      <c r="BK100" s="102"/>
      <c r="BL100" s="102"/>
      <c r="BM100" s="102"/>
      <c r="BN100" s="102"/>
      <c r="BO100" s="102"/>
      <c r="BP100" s="102"/>
      <c r="BQ100" s="102"/>
      <c r="BR100" s="102"/>
      <c r="BS100" s="102"/>
      <c r="BT100" s="102"/>
      <c r="BU100" s="102"/>
      <c r="BV100" s="102"/>
      <c r="BW100" s="102"/>
      <c r="BX100" s="102"/>
      <c r="BY100" s="102"/>
      <c r="BZ100" s="102"/>
      <c r="CA100" s="102"/>
      <c r="CB100" s="102"/>
      <c r="CC100" s="102"/>
      <c r="CD100" s="102"/>
      <c r="CE100" s="102"/>
      <c r="CF100" s="102"/>
      <c r="CG100" s="102"/>
      <c r="CH100" s="102"/>
      <c r="CI100" s="102"/>
      <c r="CJ100" s="102"/>
      <c r="CK100" s="102"/>
      <c r="CL100" s="102"/>
      <c r="CM100" s="102"/>
      <c r="CN100" s="102"/>
      <c r="CO100" s="102"/>
      <c r="CP100" s="102"/>
      <c r="CQ100" s="102"/>
      <c r="CR100" s="102"/>
    </row>
    <row r="101" spans="1:96" x14ac:dyDescent="0.25">
      <c r="A101" s="106" t="s">
        <v>95</v>
      </c>
      <c r="B101" s="105" t="s">
        <v>96</v>
      </c>
      <c r="C101" s="106" t="s">
        <v>97</v>
      </c>
      <c r="D101" s="132">
        <v>1032422404</v>
      </c>
      <c r="E101" s="105" t="s">
        <v>701</v>
      </c>
      <c r="F101" s="107" t="s">
        <v>702</v>
      </c>
      <c r="G101" s="106" t="s">
        <v>36</v>
      </c>
      <c r="H101" s="107" t="s">
        <v>101</v>
      </c>
      <c r="I101" s="110" t="s">
        <v>185</v>
      </c>
      <c r="J101" s="108"/>
      <c r="K101" s="110"/>
      <c r="L101" s="109"/>
      <c r="M101" s="110"/>
      <c r="N101" s="109"/>
      <c r="O101" s="110"/>
      <c r="P101" s="110" t="s">
        <v>103</v>
      </c>
      <c r="Q101" s="107" t="s">
        <v>217</v>
      </c>
      <c r="R101" s="109" t="s">
        <v>434</v>
      </c>
      <c r="S101" s="112" t="s">
        <v>703</v>
      </c>
      <c r="T101" s="113"/>
      <c r="U101" s="133"/>
      <c r="V101" s="115">
        <v>32327</v>
      </c>
      <c r="W101" s="115">
        <f t="shared" ca="1" si="13"/>
        <v>42293.432304166665</v>
      </c>
      <c r="X101" s="116">
        <f t="shared" ca="1" si="14"/>
        <v>26.912328767123288</v>
      </c>
      <c r="Y101" s="117">
        <v>41949</v>
      </c>
      <c r="Z101" s="108">
        <f t="shared" ca="1" si="15"/>
        <v>0.93150684931506844</v>
      </c>
      <c r="AA101" s="118"/>
      <c r="AB101" s="119" t="s">
        <v>108</v>
      </c>
      <c r="AC101" s="119" t="s">
        <v>109</v>
      </c>
      <c r="AD101" s="120" t="s">
        <v>110</v>
      </c>
      <c r="AE101" s="119" t="s">
        <v>111</v>
      </c>
      <c r="AF101" s="108">
        <v>2024</v>
      </c>
      <c r="AG101" s="108" t="s">
        <v>70</v>
      </c>
      <c r="AH101" s="108" t="s">
        <v>124</v>
      </c>
      <c r="AI101" s="108" t="s">
        <v>155</v>
      </c>
      <c r="AJ101" s="108"/>
      <c r="AK101" s="115"/>
      <c r="AL101" s="115"/>
      <c r="AM101" s="115"/>
      <c r="AN101" s="15" t="s">
        <v>704</v>
      </c>
      <c r="AO101" s="121">
        <f>VLOOKUP(I101,[3]DATOS!$B$6:$D$46,3)</f>
        <v>1466526</v>
      </c>
      <c r="AP101" s="122">
        <f t="shared" si="16"/>
        <v>953242</v>
      </c>
      <c r="AQ101" s="122">
        <f t="shared" si="17"/>
        <v>2419768</v>
      </c>
      <c r="AR101" s="122">
        <f t="shared" si="18"/>
        <v>0</v>
      </c>
      <c r="AS101" s="122">
        <v>0</v>
      </c>
      <c r="AT101" s="122">
        <v>0</v>
      </c>
      <c r="AU101" s="122"/>
      <c r="AV101" s="122">
        <v>0</v>
      </c>
      <c r="AW101" s="122">
        <f t="shared" si="19"/>
        <v>29000</v>
      </c>
      <c r="AX101" s="122">
        <v>0</v>
      </c>
      <c r="AY101" s="134">
        <v>0</v>
      </c>
      <c r="AZ101" s="122">
        <f t="shared" si="20"/>
        <v>0</v>
      </c>
      <c r="BA101" s="122">
        <f t="shared" si="21"/>
        <v>1466526</v>
      </c>
      <c r="BB101" s="122">
        <f t="shared" si="22"/>
        <v>982242</v>
      </c>
      <c r="BC101" s="122">
        <f t="shared" si="23"/>
        <v>2448768</v>
      </c>
      <c r="BD101" s="106"/>
      <c r="BE101" s="125" t="str">
        <f>+CONCATENATE(Q101,R101)</f>
        <v>Dirección de Nuevas Creaciones- Grupo de Trabajo de Ciencias Farmacéuticas y Biológicas</v>
      </c>
      <c r="BH101" s="126"/>
      <c r="BI101" s="127"/>
    </row>
    <row r="102" spans="1:96" x14ac:dyDescent="0.25">
      <c r="A102" s="106" t="s">
        <v>95</v>
      </c>
      <c r="B102" s="105" t="s">
        <v>96</v>
      </c>
      <c r="C102" s="106" t="s">
        <v>97</v>
      </c>
      <c r="D102" s="132">
        <v>38565923</v>
      </c>
      <c r="E102" s="105" t="s">
        <v>705</v>
      </c>
      <c r="F102" s="107" t="s">
        <v>706</v>
      </c>
      <c r="G102" s="106" t="s">
        <v>627</v>
      </c>
      <c r="H102" s="107" t="s">
        <v>101</v>
      </c>
      <c r="I102" s="108" t="s">
        <v>159</v>
      </c>
      <c r="J102" s="108">
        <v>202</v>
      </c>
      <c r="K102" s="108"/>
      <c r="L102" s="109"/>
      <c r="M102" s="110"/>
      <c r="N102" s="109"/>
      <c r="O102" s="110"/>
      <c r="P102" s="110" t="s">
        <v>351</v>
      </c>
      <c r="Q102" s="107" t="s">
        <v>119</v>
      </c>
      <c r="R102" s="109" t="s">
        <v>707</v>
      </c>
      <c r="S102" s="112" t="s">
        <v>106</v>
      </c>
      <c r="T102" s="113" t="s">
        <v>107</v>
      </c>
      <c r="U102" s="133">
        <v>150974</v>
      </c>
      <c r="V102" s="115">
        <v>30052</v>
      </c>
      <c r="W102" s="115">
        <f t="shared" ca="1" si="13"/>
        <v>42293.432304166665</v>
      </c>
      <c r="X102" s="116">
        <f t="shared" ca="1" si="14"/>
        <v>33.054794520547944</v>
      </c>
      <c r="Y102" s="117">
        <v>40933</v>
      </c>
      <c r="Z102" s="108">
        <f t="shared" ca="1" si="15"/>
        <v>3.6739726027397261</v>
      </c>
      <c r="AA102" s="118"/>
      <c r="AB102" s="119" t="s">
        <v>108</v>
      </c>
      <c r="AC102" s="119" t="s">
        <v>109</v>
      </c>
      <c r="AD102" s="120" t="s">
        <v>110</v>
      </c>
      <c r="AE102" s="119" t="s">
        <v>111</v>
      </c>
      <c r="AF102" s="108">
        <v>31</v>
      </c>
      <c r="AG102" s="108" t="s">
        <v>112</v>
      </c>
      <c r="AH102" s="108" t="s">
        <v>605</v>
      </c>
      <c r="AI102" s="108" t="s">
        <v>155</v>
      </c>
      <c r="AJ102" s="108"/>
      <c r="AK102" s="115"/>
      <c r="AL102" s="115"/>
      <c r="AM102" s="130" t="s">
        <v>197</v>
      </c>
      <c r="AN102" s="17" t="s">
        <v>708</v>
      </c>
      <c r="AO102" s="121">
        <f>VLOOKUP(I102,[3]DATOS!$B$6:$D$46,3)</f>
        <v>2049478</v>
      </c>
      <c r="AP102" s="122">
        <f t="shared" si="16"/>
        <v>1332161</v>
      </c>
      <c r="AQ102" s="122">
        <f t="shared" si="17"/>
        <v>3381639</v>
      </c>
      <c r="AR102" s="122">
        <f t="shared" si="18"/>
        <v>0</v>
      </c>
      <c r="AS102" s="122">
        <v>0</v>
      </c>
      <c r="AT102" s="122">
        <v>0</v>
      </c>
      <c r="AU102" s="122"/>
      <c r="AV102" s="122">
        <v>0</v>
      </c>
      <c r="AW102" s="122">
        <f t="shared" si="19"/>
        <v>29000</v>
      </c>
      <c r="AX102" s="122">
        <v>0</v>
      </c>
      <c r="AY102" s="134">
        <v>0</v>
      </c>
      <c r="AZ102" s="122">
        <f t="shared" si="20"/>
        <v>0</v>
      </c>
      <c r="BA102" s="122">
        <f t="shared" si="21"/>
        <v>2049478</v>
      </c>
      <c r="BB102" s="122">
        <f t="shared" si="22"/>
        <v>1361161</v>
      </c>
      <c r="BC102" s="122">
        <f t="shared" si="23"/>
        <v>3410639</v>
      </c>
      <c r="BD102" s="106"/>
      <c r="BE102" s="125" t="str">
        <f>+CONCATENATE(Q102,R102)</f>
        <v>Oficina de Servicios al Consumidor y de Apoyo Empresarial- Grupo de Trabajo de Atención al Ciudadano</v>
      </c>
      <c r="BH102" s="135"/>
      <c r="BI102" s="127"/>
      <c r="CP102" s="128"/>
      <c r="CQ102" s="128"/>
    </row>
    <row r="103" spans="1:96" x14ac:dyDescent="0.25">
      <c r="A103" s="106" t="s">
        <v>95</v>
      </c>
      <c r="B103" s="105" t="s">
        <v>127</v>
      </c>
      <c r="C103" s="106" t="s">
        <v>97</v>
      </c>
      <c r="D103" s="132">
        <v>52989172</v>
      </c>
      <c r="E103" s="105" t="s">
        <v>662</v>
      </c>
      <c r="F103" s="107" t="s">
        <v>709</v>
      </c>
      <c r="G103" s="144" t="s">
        <v>36</v>
      </c>
      <c r="H103" s="107" t="s">
        <v>101</v>
      </c>
      <c r="I103" s="108" t="s">
        <v>185</v>
      </c>
      <c r="J103" s="108"/>
      <c r="K103" s="108"/>
      <c r="L103" s="109"/>
      <c r="M103" s="110"/>
      <c r="N103" s="109"/>
      <c r="O103" s="110"/>
      <c r="P103" s="110" t="s">
        <v>202</v>
      </c>
      <c r="Q103" s="107" t="s">
        <v>233</v>
      </c>
      <c r="R103" s="111" t="s">
        <v>120</v>
      </c>
      <c r="S103" s="112" t="s">
        <v>106</v>
      </c>
      <c r="T103" s="113"/>
      <c r="U103" s="133" t="s">
        <v>477</v>
      </c>
      <c r="V103" s="115">
        <v>30603</v>
      </c>
      <c r="W103" s="115">
        <f t="shared" ca="1" si="13"/>
        <v>42293.432304166665</v>
      </c>
      <c r="X103" s="116">
        <f t="shared" ca="1" si="14"/>
        <v>31.567123287671233</v>
      </c>
      <c r="Y103" s="117">
        <v>40949</v>
      </c>
      <c r="Z103" s="108">
        <f t="shared" ca="1" si="15"/>
        <v>3.6328767123287671</v>
      </c>
      <c r="AA103" s="118"/>
      <c r="AB103" s="119" t="s">
        <v>108</v>
      </c>
      <c r="AC103" s="119" t="s">
        <v>109</v>
      </c>
      <c r="AD103" s="120" t="s">
        <v>110</v>
      </c>
      <c r="AE103" s="119" t="s">
        <v>111</v>
      </c>
      <c r="AF103" s="108">
        <v>1000</v>
      </c>
      <c r="AG103" s="108" t="s">
        <v>70</v>
      </c>
      <c r="AH103" s="108" t="s">
        <v>124</v>
      </c>
      <c r="AI103" s="108" t="s">
        <v>114</v>
      </c>
      <c r="AJ103" s="108"/>
      <c r="AK103" s="115">
        <v>41841</v>
      </c>
      <c r="AL103" s="115"/>
      <c r="AM103" s="115"/>
      <c r="AN103" s="17" t="s">
        <v>710</v>
      </c>
      <c r="AO103" s="121">
        <f>VLOOKUP(I103,[3]DATOS!$B$6:$D$46,3)</f>
        <v>1466526</v>
      </c>
      <c r="AP103" s="122">
        <f t="shared" si="16"/>
        <v>953242</v>
      </c>
      <c r="AQ103" s="122">
        <f t="shared" si="17"/>
        <v>2419768</v>
      </c>
      <c r="AR103" s="122">
        <f t="shared" si="18"/>
        <v>0</v>
      </c>
      <c r="AS103" s="122">
        <v>0</v>
      </c>
      <c r="AT103" s="121">
        <v>0</v>
      </c>
      <c r="AU103" s="122"/>
      <c r="AV103" s="122">
        <v>0</v>
      </c>
      <c r="AW103" s="122">
        <f t="shared" si="19"/>
        <v>29000</v>
      </c>
      <c r="AX103" s="122">
        <v>0</v>
      </c>
      <c r="AY103" s="134">
        <v>0</v>
      </c>
      <c r="AZ103" s="122">
        <f t="shared" si="20"/>
        <v>0</v>
      </c>
      <c r="BA103" s="122">
        <f t="shared" si="21"/>
        <v>1466526</v>
      </c>
      <c r="BB103" s="122">
        <f t="shared" si="22"/>
        <v>982242</v>
      </c>
      <c r="BC103" s="122">
        <f t="shared" si="23"/>
        <v>2448768</v>
      </c>
      <c r="BD103" s="106"/>
    </row>
    <row r="104" spans="1:96" ht="25.5" x14ac:dyDescent="0.25">
      <c r="A104" s="182" t="s">
        <v>95</v>
      </c>
      <c r="B104" s="183" t="s">
        <v>96</v>
      </c>
      <c r="C104" s="182" t="s">
        <v>97</v>
      </c>
      <c r="D104" s="184">
        <v>52776777</v>
      </c>
      <c r="E104" s="183" t="s">
        <v>711</v>
      </c>
      <c r="F104" s="185" t="s">
        <v>712</v>
      </c>
      <c r="G104" s="182" t="s">
        <v>36</v>
      </c>
      <c r="H104" s="185" t="s">
        <v>713</v>
      </c>
      <c r="I104" s="169" t="s">
        <v>536</v>
      </c>
      <c r="J104" s="169">
        <v>35</v>
      </c>
      <c r="K104" s="169"/>
      <c r="L104" s="186" t="s">
        <v>120</v>
      </c>
      <c r="M104" s="187"/>
      <c r="N104" s="188"/>
      <c r="O104" s="187"/>
      <c r="P104" s="187" t="s">
        <v>103</v>
      </c>
      <c r="Q104" s="185" t="s">
        <v>28</v>
      </c>
      <c r="R104" s="186"/>
      <c r="S104" s="189" t="s">
        <v>714</v>
      </c>
      <c r="T104" s="190" t="s">
        <v>715</v>
      </c>
      <c r="U104" s="191">
        <v>2596</v>
      </c>
      <c r="V104" s="130">
        <v>28836</v>
      </c>
      <c r="W104" s="130">
        <f t="shared" ca="1" si="13"/>
        <v>42293.432304166665</v>
      </c>
      <c r="X104" s="192">
        <f t="shared" ca="1" si="14"/>
        <v>36.339726027397262</v>
      </c>
      <c r="Y104" s="193">
        <v>41226</v>
      </c>
      <c r="Z104" s="169">
        <f t="shared" ca="1" si="15"/>
        <v>2.8849315068493149</v>
      </c>
      <c r="AA104" s="118"/>
      <c r="AB104" s="120" t="s">
        <v>168</v>
      </c>
      <c r="AC104" s="120" t="s">
        <v>168</v>
      </c>
      <c r="AD104" s="120"/>
      <c r="AE104" s="120" t="s">
        <v>169</v>
      </c>
      <c r="AF104" s="169">
        <v>17</v>
      </c>
      <c r="AG104" s="169" t="s">
        <v>112</v>
      </c>
      <c r="AH104" s="169" t="s">
        <v>221</v>
      </c>
      <c r="AI104" s="108" t="s">
        <v>114</v>
      </c>
      <c r="AJ104" s="169"/>
      <c r="AK104" s="130"/>
      <c r="AL104" s="130"/>
      <c r="AM104" s="130"/>
      <c r="AN104" s="37" t="s">
        <v>716</v>
      </c>
      <c r="AO104" s="121">
        <f>VLOOKUP(I104,[3]DATOS!$B$6:$D$46,3)</f>
        <v>4865151</v>
      </c>
      <c r="AP104" s="122">
        <f t="shared" si="16"/>
        <v>3162348</v>
      </c>
      <c r="AQ104" s="124">
        <f t="shared" si="17"/>
        <v>8027499</v>
      </c>
      <c r="AR104" s="122">
        <f t="shared" si="18"/>
        <v>0</v>
      </c>
      <c r="AS104" s="173">
        <f>ROUND(+AO104*35%,0)</f>
        <v>1702803</v>
      </c>
      <c r="AT104" s="124">
        <v>0</v>
      </c>
      <c r="AU104" s="124"/>
      <c r="AV104" s="124">
        <v>0</v>
      </c>
      <c r="AW104" s="124">
        <f t="shared" si="19"/>
        <v>29000</v>
      </c>
      <c r="AX104" s="124">
        <v>0</v>
      </c>
      <c r="AY104" s="134">
        <v>0</v>
      </c>
      <c r="AZ104" s="124">
        <f t="shared" si="20"/>
        <v>1106822</v>
      </c>
      <c r="BA104" s="122">
        <f t="shared" si="21"/>
        <v>6567954</v>
      </c>
      <c r="BB104" s="122">
        <f t="shared" si="22"/>
        <v>4298170</v>
      </c>
      <c r="BC104" s="122">
        <f t="shared" si="23"/>
        <v>10866124</v>
      </c>
      <c r="BD104" s="106"/>
      <c r="BE104" s="125"/>
      <c r="BH104" s="126"/>
      <c r="BI104" s="127"/>
      <c r="BS104" s="103"/>
      <c r="BT104" s="103"/>
      <c r="CR104" s="128"/>
    </row>
    <row r="105" spans="1:96" x14ac:dyDescent="0.25">
      <c r="A105" s="140" t="s">
        <v>255</v>
      </c>
      <c r="B105" s="105" t="s">
        <v>141</v>
      </c>
      <c r="C105" s="106" t="s">
        <v>142</v>
      </c>
      <c r="D105" s="141">
        <v>80821541</v>
      </c>
      <c r="E105" s="142" t="s">
        <v>717</v>
      </c>
      <c r="F105" s="142" t="s">
        <v>718</v>
      </c>
      <c r="G105" s="144" t="s">
        <v>36</v>
      </c>
      <c r="H105" s="107" t="s">
        <v>101</v>
      </c>
      <c r="I105" s="108" t="s">
        <v>102</v>
      </c>
      <c r="J105" s="108"/>
      <c r="K105" s="108"/>
      <c r="L105" s="109"/>
      <c r="M105" s="110"/>
      <c r="N105" s="109"/>
      <c r="O105" s="110" t="s">
        <v>467</v>
      </c>
      <c r="P105" s="110" t="s">
        <v>202</v>
      </c>
      <c r="Q105" s="107" t="s">
        <v>233</v>
      </c>
      <c r="R105" s="111" t="s">
        <v>234</v>
      </c>
      <c r="S105" s="176" t="s">
        <v>106</v>
      </c>
      <c r="T105" s="143"/>
      <c r="U105" s="144">
        <v>197121</v>
      </c>
      <c r="V105" s="145">
        <v>31301</v>
      </c>
      <c r="W105" s="146">
        <f t="shared" ca="1" si="13"/>
        <v>42293.432304166665</v>
      </c>
      <c r="X105" s="147">
        <f t="shared" ca="1" si="14"/>
        <v>29.684931506849313</v>
      </c>
      <c r="Y105" s="148">
        <v>40695</v>
      </c>
      <c r="Z105" s="147">
        <f t="shared" ca="1" si="15"/>
        <v>4.3150684931506849</v>
      </c>
      <c r="AA105" s="118"/>
      <c r="AB105" s="119" t="s">
        <v>108</v>
      </c>
      <c r="AC105" s="119" t="s">
        <v>109</v>
      </c>
      <c r="AD105" s="120" t="s">
        <v>110</v>
      </c>
      <c r="AE105" s="119" t="s">
        <v>154</v>
      </c>
      <c r="AF105" s="108">
        <v>1016</v>
      </c>
      <c r="AG105" s="108" t="s">
        <v>70</v>
      </c>
      <c r="AH105" s="149" t="s">
        <v>690</v>
      </c>
      <c r="AI105" s="108" t="s">
        <v>114</v>
      </c>
      <c r="AJ105" s="108"/>
      <c r="AK105" s="115">
        <v>41837</v>
      </c>
      <c r="AL105" s="115"/>
      <c r="AM105" s="115"/>
      <c r="AN105" s="29" t="s">
        <v>719</v>
      </c>
      <c r="AO105" s="121">
        <f>VLOOKUP(I105,[3]DATOS!$B$6:$D$46,3)</f>
        <v>2418255</v>
      </c>
      <c r="AP105" s="122">
        <f t="shared" si="16"/>
        <v>1571866</v>
      </c>
      <c r="AQ105" s="122">
        <f t="shared" si="17"/>
        <v>3990121</v>
      </c>
      <c r="AR105" s="122">
        <f t="shared" si="18"/>
        <v>0</v>
      </c>
      <c r="AS105" s="122">
        <v>0</v>
      </c>
      <c r="AT105" s="122">
        <v>0</v>
      </c>
      <c r="AU105" s="122"/>
      <c r="AV105" s="122">
        <v>0</v>
      </c>
      <c r="AW105" s="122">
        <f t="shared" si="19"/>
        <v>29000</v>
      </c>
      <c r="AX105" s="122">
        <v>0</v>
      </c>
      <c r="AY105" s="134">
        <v>0</v>
      </c>
      <c r="AZ105" s="122">
        <f t="shared" si="20"/>
        <v>0</v>
      </c>
      <c r="BA105" s="122">
        <f t="shared" si="21"/>
        <v>2418255</v>
      </c>
      <c r="BB105" s="122">
        <f t="shared" si="22"/>
        <v>1600866</v>
      </c>
      <c r="BC105" s="122">
        <f t="shared" si="23"/>
        <v>4019121</v>
      </c>
      <c r="BD105" s="106"/>
      <c r="BE105" s="125" t="str">
        <f>+CONCATENATE(Q105,R105)</f>
        <v>Despacho del Superintendente Delegado para la Protección de la Competencia- Grupo de Trabajo Interdisciplinario de Colusiones</v>
      </c>
      <c r="BH105" s="126"/>
      <c r="BI105" s="127"/>
      <c r="BS105" s="103"/>
      <c r="BT105" s="103"/>
      <c r="CR105" s="128"/>
    </row>
    <row r="106" spans="1:96" x14ac:dyDescent="0.25">
      <c r="A106" s="106" t="s">
        <v>95</v>
      </c>
      <c r="B106" s="105" t="s">
        <v>127</v>
      </c>
      <c r="C106" s="106" t="s">
        <v>97</v>
      </c>
      <c r="D106" s="132">
        <v>53045413</v>
      </c>
      <c r="E106" s="105" t="s">
        <v>720</v>
      </c>
      <c r="F106" s="107" t="s">
        <v>721</v>
      </c>
      <c r="G106" s="106" t="s">
        <v>36</v>
      </c>
      <c r="H106" s="107" t="s">
        <v>279</v>
      </c>
      <c r="I106" s="108" t="s">
        <v>266</v>
      </c>
      <c r="J106" s="108">
        <v>442</v>
      </c>
      <c r="K106" s="108"/>
      <c r="L106" s="107"/>
      <c r="M106" s="108"/>
      <c r="N106" s="160" t="s">
        <v>722</v>
      </c>
      <c r="O106" s="110"/>
      <c r="P106" s="110" t="s">
        <v>202</v>
      </c>
      <c r="Q106" s="107" t="s">
        <v>306</v>
      </c>
      <c r="R106" s="111" t="s">
        <v>307</v>
      </c>
      <c r="S106" s="112" t="s">
        <v>267</v>
      </c>
      <c r="T106" s="112"/>
      <c r="U106" s="133"/>
      <c r="V106" s="115">
        <v>30866</v>
      </c>
      <c r="W106" s="115">
        <f t="shared" ca="1" si="13"/>
        <v>42293.432304166665</v>
      </c>
      <c r="X106" s="116">
        <f t="shared" ca="1" si="14"/>
        <v>30.857534246575341</v>
      </c>
      <c r="Y106" s="97">
        <v>41016</v>
      </c>
      <c r="Z106" s="108">
        <f t="shared" ca="1" si="15"/>
        <v>3.4493150684931506</v>
      </c>
      <c r="AA106" s="118"/>
      <c r="AB106" s="119" t="s">
        <v>108</v>
      </c>
      <c r="AC106" s="119" t="s">
        <v>252</v>
      </c>
      <c r="AD106" s="120" t="s">
        <v>282</v>
      </c>
      <c r="AE106" s="119" t="s">
        <v>253</v>
      </c>
      <c r="AF106" s="108">
        <v>2003</v>
      </c>
      <c r="AG106" s="108" t="s">
        <v>70</v>
      </c>
      <c r="AH106" s="108" t="s">
        <v>124</v>
      </c>
      <c r="AI106" s="108" t="s">
        <v>155</v>
      </c>
      <c r="AJ106" s="108"/>
      <c r="AK106" s="115"/>
      <c r="AL106" s="115"/>
      <c r="AM106" s="115"/>
      <c r="AN106" s="16" t="s">
        <v>723</v>
      </c>
      <c r="AO106" s="121">
        <f>VLOOKUP(I106,[3]DATOS!$B$6:$D$46,3)</f>
        <v>1027665</v>
      </c>
      <c r="AP106" s="122">
        <f t="shared" si="16"/>
        <v>667982</v>
      </c>
      <c r="AQ106" s="122">
        <f t="shared" si="17"/>
        <v>1695647</v>
      </c>
      <c r="AR106" s="122">
        <f t="shared" si="18"/>
        <v>74000</v>
      </c>
      <c r="AS106" s="122">
        <v>0</v>
      </c>
      <c r="AT106" s="122">
        <v>0</v>
      </c>
      <c r="AU106" s="122"/>
      <c r="AV106" s="122">
        <v>0</v>
      </c>
      <c r="AW106" s="122">
        <f t="shared" si="19"/>
        <v>29000</v>
      </c>
      <c r="AX106" s="122">
        <v>0</v>
      </c>
      <c r="AY106" s="134">
        <f>ROUND(AO106*15%,0)</f>
        <v>154150</v>
      </c>
      <c r="AZ106" s="122">
        <f t="shared" si="20"/>
        <v>0</v>
      </c>
      <c r="BA106" s="122">
        <f t="shared" si="21"/>
        <v>1101665</v>
      </c>
      <c r="BB106" s="122">
        <f t="shared" si="22"/>
        <v>851132</v>
      </c>
      <c r="BC106" s="122">
        <f t="shared" si="23"/>
        <v>1952797</v>
      </c>
      <c r="BD106" s="106"/>
      <c r="BE106" s="125" t="str">
        <f>+CONCATENATE(Q106,R106)</f>
        <v>Despacho del Superintendente Delegado para la Propiedad Industrial- Grupo de Trabajo de Vía Gubernativa</v>
      </c>
      <c r="BH106" s="126"/>
      <c r="BI106" s="127"/>
    </row>
    <row r="107" spans="1:96" ht="25.5" x14ac:dyDescent="0.25">
      <c r="A107" s="106" t="s">
        <v>140</v>
      </c>
      <c r="B107" s="105" t="s">
        <v>206</v>
      </c>
      <c r="C107" s="106" t="s">
        <v>142</v>
      </c>
      <c r="D107" s="132">
        <v>80245004</v>
      </c>
      <c r="E107" s="105" t="s">
        <v>724</v>
      </c>
      <c r="F107" s="105" t="s">
        <v>725</v>
      </c>
      <c r="G107" s="106" t="s">
        <v>36</v>
      </c>
      <c r="H107" s="107" t="s">
        <v>279</v>
      </c>
      <c r="I107" s="108" t="s">
        <v>266</v>
      </c>
      <c r="J107" s="108">
        <v>443</v>
      </c>
      <c r="K107" s="108"/>
      <c r="L107" s="111" t="s">
        <v>120</v>
      </c>
      <c r="M107" s="136" t="s">
        <v>120</v>
      </c>
      <c r="N107" s="194" t="s">
        <v>726</v>
      </c>
      <c r="O107" s="110"/>
      <c r="P107" s="110" t="s">
        <v>103</v>
      </c>
      <c r="Q107" s="107" t="s">
        <v>104</v>
      </c>
      <c r="R107" s="109" t="s">
        <v>186</v>
      </c>
      <c r="S107" s="112" t="s">
        <v>727</v>
      </c>
      <c r="T107" s="151" t="s">
        <v>120</v>
      </c>
      <c r="U107" s="114"/>
      <c r="V107" s="115">
        <v>30413</v>
      </c>
      <c r="W107" s="115">
        <f t="shared" ca="1" si="13"/>
        <v>42293.432304166665</v>
      </c>
      <c r="X107" s="116">
        <f t="shared" ca="1" si="14"/>
        <v>32.079452054794523</v>
      </c>
      <c r="Y107" s="117">
        <v>38651</v>
      </c>
      <c r="Z107" s="108">
        <f t="shared" ca="1" si="15"/>
        <v>9.8356164383561637</v>
      </c>
      <c r="AA107" s="118"/>
      <c r="AB107" s="119" t="s">
        <v>108</v>
      </c>
      <c r="AC107" s="119" t="s">
        <v>252</v>
      </c>
      <c r="AD107" s="120" t="s">
        <v>282</v>
      </c>
      <c r="AE107" s="119" t="s">
        <v>269</v>
      </c>
      <c r="AF107" s="108">
        <v>141</v>
      </c>
      <c r="AG107" s="108" t="s">
        <v>112</v>
      </c>
      <c r="AH107" s="108" t="s">
        <v>124</v>
      </c>
      <c r="AI107" s="108" t="s">
        <v>114</v>
      </c>
      <c r="AJ107" s="108"/>
      <c r="AK107" s="115">
        <v>40974</v>
      </c>
      <c r="AL107" s="115"/>
      <c r="AM107" s="115"/>
      <c r="AN107" s="21" t="s">
        <v>728</v>
      </c>
      <c r="AO107" s="121">
        <f>VLOOKUP(I107,[3]DATOS!$B$6:$D$46,3)</f>
        <v>1027665</v>
      </c>
      <c r="AP107" s="122">
        <f t="shared" si="16"/>
        <v>667982</v>
      </c>
      <c r="AQ107" s="122">
        <f t="shared" si="17"/>
        <v>1695647</v>
      </c>
      <c r="AR107" s="122">
        <f t="shared" si="18"/>
        <v>74000</v>
      </c>
      <c r="AS107" s="122">
        <v>0</v>
      </c>
      <c r="AT107" s="122">
        <v>0</v>
      </c>
      <c r="AU107" s="122"/>
      <c r="AV107" s="122">
        <v>0</v>
      </c>
      <c r="AW107" s="122">
        <f t="shared" si="19"/>
        <v>29000</v>
      </c>
      <c r="AX107" s="122">
        <v>0</v>
      </c>
      <c r="AY107" s="134">
        <f>ROUND(AO107*15%,0)</f>
        <v>154150</v>
      </c>
      <c r="AZ107" s="122">
        <f t="shared" si="20"/>
        <v>0</v>
      </c>
      <c r="BA107" s="122">
        <f t="shared" si="21"/>
        <v>1101665</v>
      </c>
      <c r="BB107" s="122">
        <f t="shared" si="22"/>
        <v>851132</v>
      </c>
      <c r="BC107" s="122">
        <f t="shared" si="23"/>
        <v>1952797</v>
      </c>
      <c r="BD107" s="106"/>
      <c r="BE107" s="125" t="str">
        <f>+CONCATENATE(Q107,R107)</f>
        <v>Dirección Administrativa- Grupo de Trabajo de Gestión Documental y Recursos Físicos</v>
      </c>
      <c r="BH107" s="135"/>
      <c r="BI107" s="127"/>
    </row>
    <row r="108" spans="1:96" x14ac:dyDescent="0.25">
      <c r="A108" s="106" t="s">
        <v>95</v>
      </c>
      <c r="B108" s="105" t="s">
        <v>127</v>
      </c>
      <c r="C108" s="106" t="s">
        <v>97</v>
      </c>
      <c r="D108" s="132">
        <v>39677444</v>
      </c>
      <c r="E108" s="105" t="s">
        <v>729</v>
      </c>
      <c r="F108" s="105" t="s">
        <v>730</v>
      </c>
      <c r="G108" s="106" t="s">
        <v>731</v>
      </c>
      <c r="H108" s="107" t="s">
        <v>279</v>
      </c>
      <c r="I108" s="108" t="s">
        <v>232</v>
      </c>
      <c r="J108" s="108">
        <v>457</v>
      </c>
      <c r="K108" s="108"/>
      <c r="L108" s="111"/>
      <c r="M108" s="136"/>
      <c r="N108" s="160" t="s">
        <v>732</v>
      </c>
      <c r="O108" s="110"/>
      <c r="P108" s="110" t="s">
        <v>103</v>
      </c>
      <c r="Q108" s="107" t="s">
        <v>104</v>
      </c>
      <c r="R108" s="109" t="s">
        <v>186</v>
      </c>
      <c r="S108" s="112" t="s">
        <v>267</v>
      </c>
      <c r="T108" s="151" t="s">
        <v>120</v>
      </c>
      <c r="U108" s="114"/>
      <c r="V108" s="115">
        <v>28916</v>
      </c>
      <c r="W108" s="115">
        <f t="shared" ca="1" si="13"/>
        <v>42293.432304166665</v>
      </c>
      <c r="X108" s="116">
        <f t="shared" ca="1" si="14"/>
        <v>36.12054794520548</v>
      </c>
      <c r="Y108" s="117">
        <v>40562</v>
      </c>
      <c r="Z108" s="108">
        <f t="shared" ca="1" si="15"/>
        <v>4.6767123287671231</v>
      </c>
      <c r="AA108" s="118"/>
      <c r="AB108" s="119" t="s">
        <v>108</v>
      </c>
      <c r="AC108" s="119" t="s">
        <v>252</v>
      </c>
      <c r="AD108" s="120" t="s">
        <v>282</v>
      </c>
      <c r="AE108" s="119" t="s">
        <v>253</v>
      </c>
      <c r="AF108" s="108">
        <v>141</v>
      </c>
      <c r="AG108" s="108" t="s">
        <v>112</v>
      </c>
      <c r="AH108" s="108" t="s">
        <v>221</v>
      </c>
      <c r="AI108" s="108" t="s">
        <v>213</v>
      </c>
      <c r="AJ108" s="108"/>
      <c r="AK108" s="115">
        <v>41111</v>
      </c>
      <c r="AL108" s="115"/>
      <c r="AM108" s="115"/>
      <c r="AN108" s="15" t="s">
        <v>733</v>
      </c>
      <c r="AO108" s="121">
        <f>VLOOKUP(I108,[3]DATOS!$B$6:$D$46,3)</f>
        <v>814284</v>
      </c>
      <c r="AP108" s="122">
        <f t="shared" si="16"/>
        <v>529285</v>
      </c>
      <c r="AQ108" s="122">
        <f t="shared" si="17"/>
        <v>1343569</v>
      </c>
      <c r="AR108" s="122">
        <f t="shared" si="18"/>
        <v>74000</v>
      </c>
      <c r="AS108" s="122">
        <v>0</v>
      </c>
      <c r="AT108" s="122">
        <v>0</v>
      </c>
      <c r="AU108" s="122"/>
      <c r="AV108" s="122">
        <v>0</v>
      </c>
      <c r="AW108" s="122">
        <f t="shared" si="19"/>
        <v>29000</v>
      </c>
      <c r="AX108" s="122">
        <v>0</v>
      </c>
      <c r="AY108" s="134">
        <f>ROUND(AO108*15%,0)</f>
        <v>122143</v>
      </c>
      <c r="AZ108" s="122">
        <f t="shared" si="20"/>
        <v>0</v>
      </c>
      <c r="BA108" s="122">
        <f t="shared" si="21"/>
        <v>888284</v>
      </c>
      <c r="BB108" s="122">
        <f t="shared" si="22"/>
        <v>680428</v>
      </c>
      <c r="BC108" s="122">
        <f t="shared" si="23"/>
        <v>1568712</v>
      </c>
      <c r="BD108" s="106"/>
      <c r="BE108" s="125" t="str">
        <f>+CONCATENATE(Q108,R108)</f>
        <v>Dirección Administrativa- Grupo de Trabajo de Gestión Documental y Recursos Físicos</v>
      </c>
      <c r="BH108" s="126"/>
      <c r="BI108" s="127"/>
    </row>
    <row r="109" spans="1:96" ht="38.25" x14ac:dyDescent="0.25">
      <c r="A109" s="106" t="s">
        <v>140</v>
      </c>
      <c r="B109" s="105" t="s">
        <v>141</v>
      </c>
      <c r="C109" s="106" t="s">
        <v>142</v>
      </c>
      <c r="D109" s="132">
        <v>79939549</v>
      </c>
      <c r="E109" s="105" t="s">
        <v>734</v>
      </c>
      <c r="F109" s="107" t="s">
        <v>735</v>
      </c>
      <c r="G109" s="106" t="s">
        <v>36</v>
      </c>
      <c r="H109" s="107" t="s">
        <v>340</v>
      </c>
      <c r="I109" s="108" t="s">
        <v>736</v>
      </c>
      <c r="J109" s="108"/>
      <c r="K109" s="108"/>
      <c r="L109" s="109"/>
      <c r="M109" s="110"/>
      <c r="N109" s="109"/>
      <c r="O109" s="110"/>
      <c r="P109" s="110" t="s">
        <v>202</v>
      </c>
      <c r="Q109" s="107" t="s">
        <v>242</v>
      </c>
      <c r="R109" s="111" t="s">
        <v>120</v>
      </c>
      <c r="S109" s="112" t="s">
        <v>106</v>
      </c>
      <c r="T109" s="113" t="s">
        <v>737</v>
      </c>
      <c r="U109" s="133">
        <v>98091</v>
      </c>
      <c r="V109" s="115">
        <v>27502</v>
      </c>
      <c r="W109" s="115">
        <f t="shared" ca="1" si="13"/>
        <v>42293.432304166665</v>
      </c>
      <c r="X109" s="116">
        <f t="shared" ca="1" si="14"/>
        <v>39.939726027397263</v>
      </c>
      <c r="Y109" s="117">
        <v>41948</v>
      </c>
      <c r="Z109" s="108">
        <f t="shared" ca="1" si="15"/>
        <v>0.9342465753424658</v>
      </c>
      <c r="AA109" s="118"/>
      <c r="AB109" s="119" t="s">
        <v>168</v>
      </c>
      <c r="AC109" s="119" t="s">
        <v>168</v>
      </c>
      <c r="AD109" s="120"/>
      <c r="AE109" s="119" t="s">
        <v>738</v>
      </c>
      <c r="AF109" s="108">
        <v>1</v>
      </c>
      <c r="AG109" s="108" t="s">
        <v>70</v>
      </c>
      <c r="AH109" s="108" t="s">
        <v>212</v>
      </c>
      <c r="AI109" s="108" t="s">
        <v>155</v>
      </c>
      <c r="AJ109" s="108"/>
      <c r="AK109" s="115"/>
      <c r="AL109" s="115"/>
      <c r="AM109" s="115"/>
      <c r="AN109" s="15" t="s">
        <v>739</v>
      </c>
      <c r="AO109" s="121">
        <f>VLOOKUP(I109,[3]DATOS!$B$6:$D$46,3)</f>
        <v>3788988</v>
      </c>
      <c r="AP109" s="122">
        <f t="shared" si="16"/>
        <v>2462842</v>
      </c>
      <c r="AQ109" s="122">
        <f t="shared" si="17"/>
        <v>6251830</v>
      </c>
      <c r="AR109" s="122">
        <f t="shared" si="18"/>
        <v>0</v>
      </c>
      <c r="AS109" s="173">
        <f>ROUND(+AO109*45%,0)</f>
        <v>1705045</v>
      </c>
      <c r="AT109" s="122">
        <v>0</v>
      </c>
      <c r="AU109" s="122"/>
      <c r="AV109" s="122">
        <v>0</v>
      </c>
      <c r="AW109" s="122">
        <f t="shared" si="19"/>
        <v>29000</v>
      </c>
      <c r="AX109" s="122">
        <v>0</v>
      </c>
      <c r="AY109" s="134">
        <f>ROUND(AO109*15%,0)</f>
        <v>568348</v>
      </c>
      <c r="AZ109" s="122">
        <f t="shared" si="20"/>
        <v>1108279</v>
      </c>
      <c r="BA109" s="122">
        <f t="shared" si="21"/>
        <v>5494033</v>
      </c>
      <c r="BB109" s="122">
        <f t="shared" si="22"/>
        <v>4168469</v>
      </c>
      <c r="BC109" s="122">
        <f t="shared" si="23"/>
        <v>9662502</v>
      </c>
      <c r="BD109" s="106"/>
    </row>
    <row r="110" spans="1:96" ht="25.5" x14ac:dyDescent="0.25">
      <c r="A110" s="106" t="s">
        <v>95</v>
      </c>
      <c r="B110" s="105" t="s">
        <v>96</v>
      </c>
      <c r="C110" s="106" t="s">
        <v>97</v>
      </c>
      <c r="D110" s="132">
        <v>52710676</v>
      </c>
      <c r="E110" s="105" t="s">
        <v>740</v>
      </c>
      <c r="F110" s="107" t="s">
        <v>741</v>
      </c>
      <c r="G110" s="106" t="s">
        <v>36</v>
      </c>
      <c r="H110" s="107" t="s">
        <v>101</v>
      </c>
      <c r="I110" s="108" t="s">
        <v>185</v>
      </c>
      <c r="J110" s="108"/>
      <c r="K110" s="108"/>
      <c r="L110" s="109"/>
      <c r="M110" s="110"/>
      <c r="N110" s="109"/>
      <c r="O110" s="110"/>
      <c r="P110" s="110" t="s">
        <v>103</v>
      </c>
      <c r="Q110" s="107" t="s">
        <v>119</v>
      </c>
      <c r="R110" s="109" t="s">
        <v>742</v>
      </c>
      <c r="S110" s="112" t="s">
        <v>743</v>
      </c>
      <c r="T110" s="113"/>
      <c r="U110" s="133"/>
      <c r="V110" s="115">
        <v>29511</v>
      </c>
      <c r="W110" s="115">
        <f t="shared" ca="1" si="13"/>
        <v>42293.432304166665</v>
      </c>
      <c r="X110" s="116">
        <f t="shared" ca="1" si="14"/>
        <v>34.517808219178079</v>
      </c>
      <c r="Y110" s="117">
        <v>41926</v>
      </c>
      <c r="Z110" s="108">
        <f t="shared" ca="1" si="15"/>
        <v>0.99178082191780825</v>
      </c>
      <c r="AA110" s="118"/>
      <c r="AB110" s="119" t="s">
        <v>108</v>
      </c>
      <c r="AC110" s="119" t="s">
        <v>109</v>
      </c>
      <c r="AD110" s="120" t="s">
        <v>110</v>
      </c>
      <c r="AE110" s="119" t="s">
        <v>111</v>
      </c>
      <c r="AF110" s="108">
        <v>33</v>
      </c>
      <c r="AG110" s="108" t="s">
        <v>112</v>
      </c>
      <c r="AH110" s="108" t="s">
        <v>160</v>
      </c>
      <c r="AI110" s="108" t="s">
        <v>114</v>
      </c>
      <c r="AJ110" s="108"/>
      <c r="AK110" s="115"/>
      <c r="AL110" s="115"/>
      <c r="AM110" s="115"/>
      <c r="AN110" s="15" t="s">
        <v>744</v>
      </c>
      <c r="AO110" s="121">
        <f>VLOOKUP(I110,[3]DATOS!$B$6:$D$46,3)</f>
        <v>1466526</v>
      </c>
      <c r="AP110" s="122">
        <f t="shared" si="16"/>
        <v>953242</v>
      </c>
      <c r="AQ110" s="122">
        <f t="shared" si="17"/>
        <v>2419768</v>
      </c>
      <c r="AR110" s="122">
        <f t="shared" si="18"/>
        <v>0</v>
      </c>
      <c r="AS110" s="122">
        <v>0</v>
      </c>
      <c r="AT110" s="122">
        <v>0</v>
      </c>
      <c r="AU110" s="122"/>
      <c r="AV110" s="122">
        <v>0</v>
      </c>
      <c r="AW110" s="122">
        <f t="shared" si="19"/>
        <v>29000</v>
      </c>
      <c r="AX110" s="122">
        <v>0</v>
      </c>
      <c r="AY110" s="134">
        <v>0</v>
      </c>
      <c r="AZ110" s="122">
        <f t="shared" si="20"/>
        <v>0</v>
      </c>
      <c r="BA110" s="122">
        <f t="shared" si="21"/>
        <v>1466526</v>
      </c>
      <c r="BB110" s="122">
        <f t="shared" si="22"/>
        <v>982242</v>
      </c>
      <c r="BC110" s="122">
        <f t="shared" si="23"/>
        <v>2448768</v>
      </c>
      <c r="BD110" s="106"/>
    </row>
    <row r="111" spans="1:96" x14ac:dyDescent="0.25">
      <c r="A111" s="106" t="s">
        <v>140</v>
      </c>
      <c r="B111" s="105" t="s">
        <v>141</v>
      </c>
      <c r="C111" s="106" t="s">
        <v>142</v>
      </c>
      <c r="D111" s="132">
        <v>1032391401</v>
      </c>
      <c r="E111" s="105" t="s">
        <v>745</v>
      </c>
      <c r="F111" s="107" t="s">
        <v>746</v>
      </c>
      <c r="G111" s="106" t="s">
        <v>36</v>
      </c>
      <c r="H111" s="107" t="s">
        <v>101</v>
      </c>
      <c r="I111" s="108" t="s">
        <v>358</v>
      </c>
      <c r="J111" s="108">
        <v>275</v>
      </c>
      <c r="K111" s="108"/>
      <c r="L111" s="107"/>
      <c r="M111" s="108"/>
      <c r="N111" s="109"/>
      <c r="O111" s="110"/>
      <c r="P111" s="110" t="s">
        <v>202</v>
      </c>
      <c r="Q111" s="107" t="s">
        <v>306</v>
      </c>
      <c r="R111" s="111" t="s">
        <v>475</v>
      </c>
      <c r="S111" s="112" t="s">
        <v>587</v>
      </c>
      <c r="T111" s="112"/>
      <c r="U111" s="195" t="s">
        <v>747</v>
      </c>
      <c r="V111" s="115">
        <v>31950</v>
      </c>
      <c r="W111" s="115">
        <f t="shared" ca="1" si="13"/>
        <v>42293.432304166665</v>
      </c>
      <c r="X111" s="116">
        <f t="shared" ca="1" si="14"/>
        <v>27.92876712328767</v>
      </c>
      <c r="Y111" s="117">
        <v>40991</v>
      </c>
      <c r="Z111" s="108">
        <f t="shared" ca="1" si="15"/>
        <v>3.515068493150685</v>
      </c>
      <c r="AA111" s="118"/>
      <c r="AB111" s="119" t="s">
        <v>108</v>
      </c>
      <c r="AC111" s="119" t="s">
        <v>109</v>
      </c>
      <c r="AD111" s="120" t="s">
        <v>110</v>
      </c>
      <c r="AE111" s="119" t="s">
        <v>154</v>
      </c>
      <c r="AF111" s="108">
        <v>2005</v>
      </c>
      <c r="AG111" s="108" t="s">
        <v>70</v>
      </c>
      <c r="AH111" s="108" t="s">
        <v>221</v>
      </c>
      <c r="AI111" s="108" t="s">
        <v>196</v>
      </c>
      <c r="AJ111" s="108"/>
      <c r="AK111" s="115"/>
      <c r="AL111" s="115"/>
      <c r="AM111" s="115" t="s">
        <v>125</v>
      </c>
      <c r="AN111" s="16" t="s">
        <v>748</v>
      </c>
      <c r="AO111" s="121">
        <f>VLOOKUP(I111,[3]DATOS!$B$6:$D$46,3)</f>
        <v>1694203</v>
      </c>
      <c r="AP111" s="122">
        <f t="shared" si="16"/>
        <v>1101232</v>
      </c>
      <c r="AQ111" s="122">
        <f t="shared" si="17"/>
        <v>2795435</v>
      </c>
      <c r="AR111" s="122">
        <f t="shared" si="18"/>
        <v>0</v>
      </c>
      <c r="AS111" s="122">
        <v>0</v>
      </c>
      <c r="AT111" s="122">
        <v>0</v>
      </c>
      <c r="AU111" s="122"/>
      <c r="AV111" s="122">
        <v>0</v>
      </c>
      <c r="AW111" s="122">
        <f t="shared" si="19"/>
        <v>29000</v>
      </c>
      <c r="AX111" s="122">
        <v>0</v>
      </c>
      <c r="AY111" s="134">
        <f>ROUND(AO111*15%,0)</f>
        <v>254130</v>
      </c>
      <c r="AZ111" s="122">
        <f t="shared" si="20"/>
        <v>0</v>
      </c>
      <c r="BA111" s="122">
        <f t="shared" si="21"/>
        <v>1694203</v>
      </c>
      <c r="BB111" s="122">
        <f t="shared" si="22"/>
        <v>1384362</v>
      </c>
      <c r="BC111" s="122">
        <f t="shared" si="23"/>
        <v>3078565</v>
      </c>
      <c r="BD111" s="106"/>
      <c r="BS111" s="103"/>
      <c r="BT111" s="103"/>
    </row>
    <row r="112" spans="1:96" ht="38.25" x14ac:dyDescent="0.25">
      <c r="A112" s="106" t="s">
        <v>95</v>
      </c>
      <c r="B112" s="105" t="s">
        <v>127</v>
      </c>
      <c r="C112" s="106" t="s">
        <v>97</v>
      </c>
      <c r="D112" s="132">
        <v>20714949</v>
      </c>
      <c r="E112" s="105" t="s">
        <v>749</v>
      </c>
      <c r="F112" s="107" t="s">
        <v>750</v>
      </c>
      <c r="G112" s="106" t="s">
        <v>751</v>
      </c>
      <c r="H112" s="107" t="s">
        <v>130</v>
      </c>
      <c r="I112" s="108" t="s">
        <v>131</v>
      </c>
      <c r="J112" s="108">
        <v>422</v>
      </c>
      <c r="K112" s="108"/>
      <c r="L112" s="107"/>
      <c r="M112" s="108"/>
      <c r="N112" s="160" t="s">
        <v>752</v>
      </c>
      <c r="O112" s="110"/>
      <c r="P112" s="110" t="s">
        <v>103</v>
      </c>
      <c r="Q112" s="107" t="s">
        <v>167</v>
      </c>
      <c r="R112" s="111" t="s">
        <v>226</v>
      </c>
      <c r="S112" s="112" t="s">
        <v>753</v>
      </c>
      <c r="T112" s="112"/>
      <c r="U112" s="133"/>
      <c r="V112" s="115">
        <v>25157</v>
      </c>
      <c r="W112" s="115">
        <f t="shared" ca="1" si="13"/>
        <v>42293.432304166665</v>
      </c>
      <c r="X112" s="116">
        <f t="shared" ca="1" si="14"/>
        <v>46.276712328767125</v>
      </c>
      <c r="Y112" s="117">
        <v>40976</v>
      </c>
      <c r="Z112" s="108">
        <f t="shared" ca="1" si="15"/>
        <v>3.5561643835616437</v>
      </c>
      <c r="AA112" s="118"/>
      <c r="AB112" s="119" t="s">
        <v>108</v>
      </c>
      <c r="AC112" s="119" t="s">
        <v>136</v>
      </c>
      <c r="AD112" s="120" t="s">
        <v>282</v>
      </c>
      <c r="AE112" s="119" t="s">
        <v>137</v>
      </c>
      <c r="AF112" s="108">
        <v>107</v>
      </c>
      <c r="AG112" s="108" t="s">
        <v>112</v>
      </c>
      <c r="AH112" s="108" t="s">
        <v>221</v>
      </c>
      <c r="AI112" s="108" t="s">
        <v>155</v>
      </c>
      <c r="AJ112" s="108"/>
      <c r="AK112" s="115"/>
      <c r="AL112" s="115"/>
      <c r="AM112" s="115"/>
      <c r="AN112" s="17" t="s">
        <v>754</v>
      </c>
      <c r="AO112" s="121">
        <f>VLOOKUP(I112,[3]DATOS!$B$6:$D$46,3)</f>
        <v>1110954</v>
      </c>
      <c r="AP112" s="122">
        <f t="shared" si="16"/>
        <v>722120</v>
      </c>
      <c r="AQ112" s="122">
        <f t="shared" si="17"/>
        <v>1833074</v>
      </c>
      <c r="AR112" s="122">
        <f t="shared" si="18"/>
        <v>74000</v>
      </c>
      <c r="AS112" s="122">
        <v>0</v>
      </c>
      <c r="AT112" s="122">
        <v>0</v>
      </c>
      <c r="AU112" s="122"/>
      <c r="AV112" s="122">
        <v>0</v>
      </c>
      <c r="AW112" s="122">
        <f t="shared" si="19"/>
        <v>29000</v>
      </c>
      <c r="AX112" s="122">
        <v>0</v>
      </c>
      <c r="AY112" s="134">
        <f>ROUND(AO112*15%,0)</f>
        <v>166643</v>
      </c>
      <c r="AZ112" s="122">
        <f t="shared" si="20"/>
        <v>0</v>
      </c>
      <c r="BA112" s="122">
        <f t="shared" si="21"/>
        <v>1184954</v>
      </c>
      <c r="BB112" s="122">
        <f t="shared" si="22"/>
        <v>917763</v>
      </c>
      <c r="BC112" s="122">
        <f t="shared" si="23"/>
        <v>2102717</v>
      </c>
      <c r="BD112" s="106"/>
      <c r="BE112" s="125" t="str">
        <f>+CONCATENATE(Q112,R112)</f>
        <v>Secretaría General- Grupo de Trabajo de Notificaciones y Certificaciones</v>
      </c>
      <c r="BH112" s="126"/>
      <c r="BI112" s="127"/>
    </row>
    <row r="113" spans="1:96" ht="38.25" x14ac:dyDescent="0.25">
      <c r="A113" s="106" t="s">
        <v>140</v>
      </c>
      <c r="B113" s="105" t="s">
        <v>141</v>
      </c>
      <c r="C113" s="106" t="s">
        <v>142</v>
      </c>
      <c r="D113" s="132">
        <v>79321962</v>
      </c>
      <c r="E113" s="105" t="s">
        <v>309</v>
      </c>
      <c r="F113" s="107" t="s">
        <v>755</v>
      </c>
      <c r="G113" s="106" t="s">
        <v>36</v>
      </c>
      <c r="H113" s="107" t="s">
        <v>756</v>
      </c>
      <c r="I113" s="108" t="s">
        <v>757</v>
      </c>
      <c r="J113" s="108">
        <v>17</v>
      </c>
      <c r="K113" s="108"/>
      <c r="L113" s="109"/>
      <c r="M113" s="110"/>
      <c r="N113" s="109"/>
      <c r="O113" s="110"/>
      <c r="P113" s="110" t="s">
        <v>103</v>
      </c>
      <c r="Q113" s="107" t="s">
        <v>403</v>
      </c>
      <c r="R113" s="109"/>
      <c r="S113" s="112" t="s">
        <v>360</v>
      </c>
      <c r="T113" s="113" t="s">
        <v>758</v>
      </c>
      <c r="U113" s="133">
        <v>24698</v>
      </c>
      <c r="V113" s="115">
        <v>23572</v>
      </c>
      <c r="W113" s="115">
        <f t="shared" ca="1" si="13"/>
        <v>42293.432304166665</v>
      </c>
      <c r="X113" s="116">
        <f t="shared" ca="1" si="14"/>
        <v>50.553424657534244</v>
      </c>
      <c r="Y113" s="117">
        <v>41641</v>
      </c>
      <c r="Z113" s="108">
        <f t="shared" ca="1" si="15"/>
        <v>1.7643835616438357</v>
      </c>
      <c r="AA113" s="118"/>
      <c r="AB113" s="119" t="s">
        <v>168</v>
      </c>
      <c r="AC113" s="119" t="s">
        <v>168</v>
      </c>
      <c r="AD113" s="120"/>
      <c r="AE113" s="119" t="s">
        <v>336</v>
      </c>
      <c r="AF113" s="108">
        <v>130</v>
      </c>
      <c r="AG113" s="108" t="s">
        <v>112</v>
      </c>
      <c r="AH113" s="108" t="s">
        <v>221</v>
      </c>
      <c r="AI113" s="108" t="s">
        <v>114</v>
      </c>
      <c r="AJ113" s="108"/>
      <c r="AK113" s="115"/>
      <c r="AL113" s="171" t="s">
        <v>759</v>
      </c>
      <c r="AM113" s="80"/>
      <c r="AN113" s="16" t="s">
        <v>760</v>
      </c>
      <c r="AO113" s="121">
        <f>VLOOKUP(I113,[3]DATOS!$B$6:$D$46,3)</f>
        <v>4100816</v>
      </c>
      <c r="AP113" s="122">
        <f t="shared" si="16"/>
        <v>2665530</v>
      </c>
      <c r="AQ113" s="122">
        <f t="shared" si="17"/>
        <v>6766346</v>
      </c>
      <c r="AR113" s="122">
        <f t="shared" si="18"/>
        <v>0</v>
      </c>
      <c r="AS113" s="173">
        <f>ROUND(+AO113*35%,0)</f>
        <v>1435286</v>
      </c>
      <c r="AT113" s="122">
        <v>0</v>
      </c>
      <c r="AU113" s="122"/>
      <c r="AV113" s="122">
        <v>0</v>
      </c>
      <c r="AW113" s="122">
        <f t="shared" si="19"/>
        <v>29000</v>
      </c>
      <c r="AX113" s="122">
        <v>0</v>
      </c>
      <c r="AY113" s="134">
        <v>0</v>
      </c>
      <c r="AZ113" s="122">
        <f t="shared" si="20"/>
        <v>932936</v>
      </c>
      <c r="BA113" s="122">
        <f t="shared" si="21"/>
        <v>5536102</v>
      </c>
      <c r="BB113" s="122">
        <f t="shared" si="22"/>
        <v>3627466</v>
      </c>
      <c r="BC113" s="122">
        <f t="shared" si="23"/>
        <v>9163568</v>
      </c>
      <c r="BD113" s="106"/>
      <c r="BE113" s="125" t="str">
        <f>+CONCATENATE(Q113,R113)</f>
        <v>Dirección Financiera</v>
      </c>
      <c r="BH113" s="126"/>
      <c r="BI113" s="127"/>
      <c r="CR113" s="128"/>
    </row>
    <row r="114" spans="1:96" x14ac:dyDescent="0.25">
      <c r="A114" s="106" t="s">
        <v>140</v>
      </c>
      <c r="B114" s="105" t="s">
        <v>141</v>
      </c>
      <c r="C114" s="106" t="s">
        <v>142</v>
      </c>
      <c r="D114" s="132">
        <v>7700461</v>
      </c>
      <c r="E114" s="105" t="s">
        <v>761</v>
      </c>
      <c r="F114" s="107" t="s">
        <v>762</v>
      </c>
      <c r="G114" s="106" t="s">
        <v>763</v>
      </c>
      <c r="H114" s="107" t="s">
        <v>101</v>
      </c>
      <c r="I114" s="108" t="s">
        <v>175</v>
      </c>
      <c r="J114" s="108">
        <v>224</v>
      </c>
      <c r="K114" s="108"/>
      <c r="L114" s="111"/>
      <c r="M114" s="136"/>
      <c r="N114" s="109"/>
      <c r="O114" s="136"/>
      <c r="P114" s="110" t="s">
        <v>202</v>
      </c>
      <c r="Q114" s="107" t="s">
        <v>233</v>
      </c>
      <c r="R114" s="111" t="s">
        <v>359</v>
      </c>
      <c r="S114" s="112" t="s">
        <v>106</v>
      </c>
      <c r="T114" s="113" t="s">
        <v>259</v>
      </c>
      <c r="U114" s="133">
        <v>101936</v>
      </c>
      <c r="V114" s="115">
        <v>27682</v>
      </c>
      <c r="W114" s="115">
        <f t="shared" ca="1" si="13"/>
        <v>42293.432304166665</v>
      </c>
      <c r="X114" s="116">
        <f t="shared" ca="1" si="14"/>
        <v>39.454794520547942</v>
      </c>
      <c r="Y114" s="117">
        <v>41365</v>
      </c>
      <c r="Z114" s="108">
        <f t="shared" ca="1" si="15"/>
        <v>2.506849315068493</v>
      </c>
      <c r="AA114" s="118"/>
      <c r="AB114" s="119" t="s">
        <v>108</v>
      </c>
      <c r="AC114" s="119" t="s">
        <v>109</v>
      </c>
      <c r="AD114" s="120" t="s">
        <v>110</v>
      </c>
      <c r="AE114" s="119" t="s">
        <v>154</v>
      </c>
      <c r="AF114" s="108">
        <v>1015</v>
      </c>
      <c r="AG114" s="108" t="s">
        <v>70</v>
      </c>
      <c r="AH114" s="108" t="s">
        <v>505</v>
      </c>
      <c r="AI114" s="108" t="s">
        <v>114</v>
      </c>
      <c r="AJ114" s="138"/>
      <c r="AK114" s="139">
        <v>41703</v>
      </c>
      <c r="AL114" s="139"/>
      <c r="AM114" s="139"/>
      <c r="AN114" s="16" t="s">
        <v>764</v>
      </c>
      <c r="AO114" s="121">
        <f>VLOOKUP(I114,[3]DATOS!$B$6:$D$46,3)</f>
        <v>2243986</v>
      </c>
      <c r="AP114" s="122">
        <f t="shared" si="16"/>
        <v>1458591</v>
      </c>
      <c r="AQ114" s="122">
        <f t="shared" si="17"/>
        <v>3702577</v>
      </c>
      <c r="AR114" s="122">
        <f t="shared" si="18"/>
        <v>0</v>
      </c>
      <c r="AS114" s="122">
        <v>0</v>
      </c>
      <c r="AT114" s="122">
        <v>0</v>
      </c>
      <c r="AU114" s="122"/>
      <c r="AV114" s="122">
        <v>0</v>
      </c>
      <c r="AW114" s="122">
        <f t="shared" si="19"/>
        <v>29000</v>
      </c>
      <c r="AX114" s="122">
        <v>0</v>
      </c>
      <c r="AY114" s="134">
        <v>0</v>
      </c>
      <c r="AZ114" s="122">
        <f t="shared" si="20"/>
        <v>0</v>
      </c>
      <c r="BA114" s="122">
        <f t="shared" si="21"/>
        <v>2243986</v>
      </c>
      <c r="BB114" s="122">
        <f t="shared" si="22"/>
        <v>1487591</v>
      </c>
      <c r="BC114" s="122">
        <f t="shared" si="23"/>
        <v>3731577</v>
      </c>
      <c r="BD114" s="106"/>
      <c r="BE114" s="125" t="str">
        <f>+CONCATENATE(Q114,R114)</f>
        <v>Despacho del Superintendente Delegado para la Protección de la Competencia- Grupo de Trabajo de Protección de la Competencia</v>
      </c>
      <c r="BH114" s="126"/>
      <c r="BI114" s="127"/>
    </row>
    <row r="115" spans="1:96" ht="38.25" x14ac:dyDescent="0.25">
      <c r="A115" s="106" t="s">
        <v>190</v>
      </c>
      <c r="B115" s="105" t="s">
        <v>127</v>
      </c>
      <c r="C115" s="106" t="s">
        <v>97</v>
      </c>
      <c r="D115" s="132">
        <v>51948325</v>
      </c>
      <c r="E115" s="105" t="s">
        <v>765</v>
      </c>
      <c r="F115" s="107" t="s">
        <v>766</v>
      </c>
      <c r="G115" s="106" t="s">
        <v>36</v>
      </c>
      <c r="H115" s="107" t="s">
        <v>318</v>
      </c>
      <c r="I115" s="108" t="s">
        <v>767</v>
      </c>
      <c r="J115" s="108">
        <v>475</v>
      </c>
      <c r="K115" s="108">
        <v>486</v>
      </c>
      <c r="L115" s="109" t="s">
        <v>396</v>
      </c>
      <c r="M115" s="110" t="s">
        <v>248</v>
      </c>
      <c r="N115" s="109"/>
      <c r="O115" s="110"/>
      <c r="P115" s="110" t="s">
        <v>103</v>
      </c>
      <c r="Q115" s="107" t="s">
        <v>119</v>
      </c>
      <c r="R115" s="111" t="s">
        <v>616</v>
      </c>
      <c r="S115" s="112" t="s">
        <v>768</v>
      </c>
      <c r="T115" s="113"/>
      <c r="U115" s="133"/>
      <c r="V115" s="115">
        <v>25265</v>
      </c>
      <c r="W115" s="115">
        <f t="shared" ca="1" si="13"/>
        <v>42293.432304166665</v>
      </c>
      <c r="X115" s="116">
        <f t="shared" ca="1" si="14"/>
        <v>45.980821917808221</v>
      </c>
      <c r="Y115" s="117">
        <v>34703</v>
      </c>
      <c r="Z115" s="108">
        <f t="shared" ca="1" si="15"/>
        <v>20.4986301369863</v>
      </c>
      <c r="AA115" s="118"/>
      <c r="AB115" s="119" t="s">
        <v>152</v>
      </c>
      <c r="AC115" s="119" t="s">
        <v>268</v>
      </c>
      <c r="AD115" s="120" t="s">
        <v>110</v>
      </c>
      <c r="AE115" s="119" t="s">
        <v>253</v>
      </c>
      <c r="AF115" s="108">
        <v>37</v>
      </c>
      <c r="AG115" s="108" t="s">
        <v>112</v>
      </c>
      <c r="AH115" s="108" t="s">
        <v>124</v>
      </c>
      <c r="AI115" s="108" t="s">
        <v>114</v>
      </c>
      <c r="AJ115" s="108"/>
      <c r="AK115" s="115">
        <v>42037</v>
      </c>
      <c r="AL115" s="115"/>
      <c r="AM115" s="115"/>
      <c r="AN115" s="15" t="s">
        <v>769</v>
      </c>
      <c r="AO115" s="121">
        <f>VLOOKUP(I115,[3]DATOS!$B$6:$D$46,3)</f>
        <v>1139113</v>
      </c>
      <c r="AP115" s="122">
        <f t="shared" si="16"/>
        <v>740423</v>
      </c>
      <c r="AQ115" s="122">
        <f t="shared" si="17"/>
        <v>1879536</v>
      </c>
      <c r="AR115" s="122">
        <f t="shared" si="18"/>
        <v>74000</v>
      </c>
      <c r="AS115" s="122">
        <v>0</v>
      </c>
      <c r="AT115" s="122">
        <v>0</v>
      </c>
      <c r="AU115" s="122"/>
      <c r="AV115" s="122">
        <v>0</v>
      </c>
      <c r="AW115" s="122">
        <f t="shared" si="19"/>
        <v>29000</v>
      </c>
      <c r="AX115" s="122">
        <v>0</v>
      </c>
      <c r="AY115" s="134">
        <f>ROUND(AO115*15%,0)</f>
        <v>170867</v>
      </c>
      <c r="AZ115" s="122">
        <f t="shared" si="20"/>
        <v>0</v>
      </c>
      <c r="BA115" s="122">
        <f t="shared" si="21"/>
        <v>1213113</v>
      </c>
      <c r="BB115" s="122">
        <f t="shared" si="22"/>
        <v>940290</v>
      </c>
      <c r="BC115" s="122">
        <f t="shared" si="23"/>
        <v>2153403</v>
      </c>
      <c r="BD115" s="106"/>
      <c r="BE115" s="125" t="str">
        <f>+CONCATENATE(Q115,R115)</f>
        <v>Oficina de Servicios al Consumidor y de Apoyo Empresarial- Grupo de Trabajo Aula de Propiedad Industrial</v>
      </c>
      <c r="BH115" s="126"/>
      <c r="BI115" s="127"/>
    </row>
    <row r="116" spans="1:96" x14ac:dyDescent="0.25">
      <c r="A116" s="106" t="s">
        <v>190</v>
      </c>
      <c r="B116" s="105" t="s">
        <v>127</v>
      </c>
      <c r="C116" s="106" t="s">
        <v>97</v>
      </c>
      <c r="D116" s="132">
        <v>28477881</v>
      </c>
      <c r="E116" s="105" t="s">
        <v>770</v>
      </c>
      <c r="F116" s="107" t="s">
        <v>771</v>
      </c>
      <c r="G116" s="106" t="s">
        <v>772</v>
      </c>
      <c r="H116" s="109" t="s">
        <v>773</v>
      </c>
      <c r="I116" s="110" t="s">
        <v>487</v>
      </c>
      <c r="J116" s="108"/>
      <c r="K116" s="110"/>
      <c r="L116" s="109" t="s">
        <v>396</v>
      </c>
      <c r="M116" s="110" t="s">
        <v>774</v>
      </c>
      <c r="N116" s="196" t="s">
        <v>775</v>
      </c>
      <c r="O116" s="136"/>
      <c r="P116" s="110" t="s">
        <v>202</v>
      </c>
      <c r="Q116" s="107" t="s">
        <v>233</v>
      </c>
      <c r="R116" s="111" t="s">
        <v>359</v>
      </c>
      <c r="S116" s="112" t="s">
        <v>165</v>
      </c>
      <c r="T116" s="113"/>
      <c r="U116" s="133"/>
      <c r="V116" s="115">
        <v>19905</v>
      </c>
      <c r="W116" s="115">
        <f t="shared" ca="1" si="13"/>
        <v>42293.432304166665</v>
      </c>
      <c r="X116" s="116">
        <f t="shared" ca="1" si="14"/>
        <v>60.454794520547942</v>
      </c>
      <c r="Y116" s="117">
        <v>31946</v>
      </c>
      <c r="Z116" s="108">
        <f t="shared" ca="1" si="15"/>
        <v>27.93972602739726</v>
      </c>
      <c r="AA116" s="118"/>
      <c r="AB116" s="119" t="s">
        <v>152</v>
      </c>
      <c r="AC116" s="119" t="s">
        <v>268</v>
      </c>
      <c r="AD116" s="120" t="s">
        <v>282</v>
      </c>
      <c r="AE116" s="119" t="s">
        <v>253</v>
      </c>
      <c r="AF116" s="108">
        <v>1015</v>
      </c>
      <c r="AG116" s="108" t="s">
        <v>70</v>
      </c>
      <c r="AH116" s="108" t="s">
        <v>124</v>
      </c>
      <c r="AI116" s="108" t="s">
        <v>114</v>
      </c>
      <c r="AJ116" s="108"/>
      <c r="AK116" s="115">
        <v>41663</v>
      </c>
      <c r="AL116" s="115"/>
      <c r="AM116" s="115"/>
      <c r="AN116" s="17" t="s">
        <v>776</v>
      </c>
      <c r="AO116" s="121">
        <f>VLOOKUP(I116,[3]DATOS!$B$6:$D$46,3)</f>
        <v>1311843</v>
      </c>
      <c r="AP116" s="122">
        <f t="shared" si="16"/>
        <v>852698</v>
      </c>
      <c r="AQ116" s="122">
        <f t="shared" si="17"/>
        <v>2164541</v>
      </c>
      <c r="AR116" s="122">
        <f t="shared" si="18"/>
        <v>0</v>
      </c>
      <c r="AS116" s="122">
        <v>0</v>
      </c>
      <c r="AT116" s="122">
        <v>0</v>
      </c>
      <c r="AU116" s="122"/>
      <c r="AV116" s="122">
        <v>0</v>
      </c>
      <c r="AW116" s="122">
        <f t="shared" si="19"/>
        <v>29000</v>
      </c>
      <c r="AX116" s="122">
        <v>0</v>
      </c>
      <c r="AY116" s="134">
        <v>0</v>
      </c>
      <c r="AZ116" s="122">
        <f t="shared" si="20"/>
        <v>0</v>
      </c>
      <c r="BA116" s="122">
        <f t="shared" si="21"/>
        <v>1311843</v>
      </c>
      <c r="BB116" s="122">
        <f t="shared" si="22"/>
        <v>881698</v>
      </c>
      <c r="BC116" s="122">
        <f t="shared" si="23"/>
        <v>2193541</v>
      </c>
      <c r="BD116" s="106"/>
    </row>
    <row r="117" spans="1:96" x14ac:dyDescent="0.25">
      <c r="A117" s="85" t="s">
        <v>95</v>
      </c>
      <c r="B117" s="86" t="s">
        <v>96</v>
      </c>
      <c r="C117" s="85" t="s">
        <v>97</v>
      </c>
      <c r="D117" s="87">
        <v>1010181179</v>
      </c>
      <c r="E117" s="86" t="s">
        <v>777</v>
      </c>
      <c r="F117" s="88" t="s">
        <v>778</v>
      </c>
      <c r="G117" s="85" t="s">
        <v>36</v>
      </c>
      <c r="H117" s="88" t="s">
        <v>101</v>
      </c>
      <c r="I117" s="89" t="s">
        <v>193</v>
      </c>
      <c r="J117" s="89"/>
      <c r="K117" s="89"/>
      <c r="L117" s="90"/>
      <c r="M117" s="91"/>
      <c r="N117" s="90"/>
      <c r="O117" s="91"/>
      <c r="P117" s="91" t="s">
        <v>202</v>
      </c>
      <c r="Q117" s="88" t="s">
        <v>233</v>
      </c>
      <c r="R117" s="157" t="s">
        <v>359</v>
      </c>
      <c r="S117" s="92" t="s">
        <v>106</v>
      </c>
      <c r="T117" s="93"/>
      <c r="U117" s="94">
        <v>212765</v>
      </c>
      <c r="V117" s="95">
        <v>32544</v>
      </c>
      <c r="W117" s="95">
        <f t="shared" ca="1" si="13"/>
        <v>42293.432304166665</v>
      </c>
      <c r="X117" s="96">
        <f t="shared" ca="1" si="14"/>
        <v>26.331506849315069</v>
      </c>
      <c r="Y117" s="97">
        <v>40935</v>
      </c>
      <c r="Z117" s="89">
        <f t="shared" ca="1" si="15"/>
        <v>3.6684931506849314</v>
      </c>
      <c r="AA117" s="98"/>
      <c r="AB117" s="99" t="s">
        <v>108</v>
      </c>
      <c r="AC117" s="99" t="s">
        <v>109</v>
      </c>
      <c r="AD117" s="99" t="s">
        <v>110</v>
      </c>
      <c r="AE117" s="99" t="s">
        <v>111</v>
      </c>
      <c r="AF117" s="89">
        <v>1015</v>
      </c>
      <c r="AG117" s="89" t="s">
        <v>70</v>
      </c>
      <c r="AH117" s="89" t="s">
        <v>221</v>
      </c>
      <c r="AI117" s="89" t="s">
        <v>155</v>
      </c>
      <c r="AJ117" s="89"/>
      <c r="AK117" s="95">
        <v>42101</v>
      </c>
      <c r="AL117" s="95"/>
      <c r="AM117" s="95"/>
      <c r="AN117" s="38" t="s">
        <v>779</v>
      </c>
      <c r="AO117" s="100">
        <f>VLOOKUP(I117,[3]DATOS!$B$6:$D$46,3)</f>
        <v>2320554</v>
      </c>
      <c r="AP117" s="122">
        <f t="shared" si="16"/>
        <v>1508360</v>
      </c>
      <c r="AQ117" s="101">
        <f t="shared" si="17"/>
        <v>3828914</v>
      </c>
      <c r="AR117" s="122">
        <f t="shared" si="18"/>
        <v>0</v>
      </c>
      <c r="AS117" s="101">
        <v>0</v>
      </c>
      <c r="AT117" s="101">
        <v>0</v>
      </c>
      <c r="AU117" s="101"/>
      <c r="AV117" s="101">
        <v>0</v>
      </c>
      <c r="AW117" s="101">
        <f t="shared" si="19"/>
        <v>29000</v>
      </c>
      <c r="AX117" s="101">
        <v>0</v>
      </c>
      <c r="AY117" s="100">
        <v>0</v>
      </c>
      <c r="AZ117" s="101">
        <f t="shared" si="20"/>
        <v>0</v>
      </c>
      <c r="BA117" s="122">
        <f t="shared" si="21"/>
        <v>2320554</v>
      </c>
      <c r="BB117" s="122">
        <f t="shared" si="22"/>
        <v>1537360</v>
      </c>
      <c r="BC117" s="122">
        <f t="shared" si="23"/>
        <v>3857914</v>
      </c>
      <c r="BD117" s="85"/>
      <c r="BE117" s="153" t="str">
        <f>+CONCATENATE(Q117,R117)</f>
        <v>Despacho del Superintendente Delegado para la Protección de la Competencia- Grupo de Trabajo de Protección de la Competencia</v>
      </c>
      <c r="BF117" s="104"/>
      <c r="BG117" s="154"/>
      <c r="BH117" s="197"/>
      <c r="BI117" s="156"/>
      <c r="BJ117" s="104"/>
      <c r="BK117" s="104"/>
      <c r="BL117" s="104"/>
      <c r="BM117" s="104"/>
      <c r="BN117" s="104"/>
      <c r="BO117" s="104"/>
      <c r="BP117" s="104"/>
      <c r="BQ117" s="104"/>
      <c r="BR117" s="104"/>
      <c r="BS117" s="104"/>
      <c r="BT117" s="104"/>
      <c r="BU117" s="104"/>
      <c r="BV117" s="104"/>
      <c r="BW117" s="104"/>
      <c r="BX117" s="104"/>
      <c r="BY117" s="104"/>
      <c r="BZ117" s="104"/>
      <c r="CA117" s="104"/>
      <c r="CB117" s="104"/>
      <c r="CC117" s="104"/>
      <c r="CD117" s="104"/>
      <c r="CE117" s="104"/>
      <c r="CF117" s="104"/>
      <c r="CG117" s="104"/>
      <c r="CH117" s="104"/>
      <c r="CI117" s="104"/>
      <c r="CJ117" s="104"/>
      <c r="CK117" s="104"/>
      <c r="CL117" s="104"/>
      <c r="CM117" s="104"/>
      <c r="CN117" s="104"/>
      <c r="CO117" s="104"/>
      <c r="CP117" s="104"/>
      <c r="CQ117" s="104"/>
      <c r="CR117" s="104"/>
    </row>
    <row r="118" spans="1:96" x14ac:dyDescent="0.2">
      <c r="A118" s="106" t="s">
        <v>140</v>
      </c>
      <c r="B118" s="105" t="s">
        <v>206</v>
      </c>
      <c r="C118" s="106" t="s">
        <v>142</v>
      </c>
      <c r="D118" s="132">
        <v>79383975</v>
      </c>
      <c r="E118" s="105" t="s">
        <v>780</v>
      </c>
      <c r="F118" s="107" t="s">
        <v>781</v>
      </c>
      <c r="G118" s="106" t="s">
        <v>36</v>
      </c>
      <c r="H118" s="107" t="s">
        <v>145</v>
      </c>
      <c r="I118" s="108" t="s">
        <v>159</v>
      </c>
      <c r="J118" s="108"/>
      <c r="K118" s="108">
        <v>380</v>
      </c>
      <c r="L118" s="107" t="s">
        <v>241</v>
      </c>
      <c r="M118" s="108" t="s">
        <v>209</v>
      </c>
      <c r="N118" s="109"/>
      <c r="O118" s="110"/>
      <c r="P118" s="110" t="s">
        <v>103</v>
      </c>
      <c r="Q118" s="107" t="s">
        <v>149</v>
      </c>
      <c r="R118" s="111" t="s">
        <v>120</v>
      </c>
      <c r="S118" s="112" t="s">
        <v>404</v>
      </c>
      <c r="T118" s="113"/>
      <c r="U118" s="133" t="s">
        <v>782</v>
      </c>
      <c r="V118" s="115">
        <v>24005</v>
      </c>
      <c r="W118" s="115">
        <f t="shared" ca="1" si="13"/>
        <v>42293.432304166665</v>
      </c>
      <c r="X118" s="116">
        <f t="shared" ca="1" si="14"/>
        <v>49.386301369863013</v>
      </c>
      <c r="Y118" s="117">
        <v>34143</v>
      </c>
      <c r="Z118" s="108">
        <f t="shared" ca="1" si="15"/>
        <v>22.008219178082193</v>
      </c>
      <c r="AA118" s="118"/>
      <c r="AB118" s="119" t="s">
        <v>152</v>
      </c>
      <c r="AC118" s="119" t="s">
        <v>153</v>
      </c>
      <c r="AD118" s="120" t="s">
        <v>110</v>
      </c>
      <c r="AE118" s="119" t="s">
        <v>154</v>
      </c>
      <c r="AF118" s="108">
        <v>3100</v>
      </c>
      <c r="AG118" s="108" t="s">
        <v>361</v>
      </c>
      <c r="AH118" s="108" t="s">
        <v>124</v>
      </c>
      <c r="AI118" s="108" t="s">
        <v>114</v>
      </c>
      <c r="AJ118" s="108"/>
      <c r="AK118" s="115">
        <v>41810</v>
      </c>
      <c r="AL118" s="115"/>
      <c r="AM118" s="115"/>
      <c r="AN118" s="15" t="s">
        <v>783</v>
      </c>
      <c r="AO118" s="121">
        <f>VLOOKUP(I118,[3]DATOS!$B$6:$D$46,3)</f>
        <v>2049478</v>
      </c>
      <c r="AP118" s="122">
        <f t="shared" si="16"/>
        <v>1332161</v>
      </c>
      <c r="AQ118" s="122">
        <f t="shared" si="17"/>
        <v>3381639</v>
      </c>
      <c r="AR118" s="122">
        <f t="shared" si="18"/>
        <v>0</v>
      </c>
      <c r="AS118" s="122">
        <v>0</v>
      </c>
      <c r="AT118" s="122">
        <v>0</v>
      </c>
      <c r="AU118" s="122"/>
      <c r="AV118" s="122">
        <v>0</v>
      </c>
      <c r="AW118" s="122">
        <f t="shared" si="19"/>
        <v>29000</v>
      </c>
      <c r="AX118" s="122">
        <v>0</v>
      </c>
      <c r="AY118" s="134">
        <v>0</v>
      </c>
      <c r="AZ118" s="122">
        <f t="shared" si="20"/>
        <v>0</v>
      </c>
      <c r="BA118" s="122">
        <f t="shared" si="21"/>
        <v>2049478</v>
      </c>
      <c r="BB118" s="122">
        <f t="shared" si="22"/>
        <v>1361161</v>
      </c>
      <c r="BC118" s="122">
        <f t="shared" si="23"/>
        <v>3410639</v>
      </c>
      <c r="BD118" s="106"/>
      <c r="BE118" s="125" t="str">
        <f>+CONCATENATE(Q118,R118)</f>
        <v>Dirección de Investigaciones de Protección al Consumidor</v>
      </c>
      <c r="BH118" s="126"/>
      <c r="BI118" s="127"/>
      <c r="BS118" s="198" t="s">
        <v>784</v>
      </c>
      <c r="BT118" s="199">
        <v>5525776</v>
      </c>
    </row>
    <row r="119" spans="1:96" s="177" customFormat="1" x14ac:dyDescent="0.25">
      <c r="A119" s="106" t="s">
        <v>95</v>
      </c>
      <c r="B119" s="105" t="s">
        <v>96</v>
      </c>
      <c r="C119" s="106" t="s">
        <v>97</v>
      </c>
      <c r="D119" s="132">
        <v>51706301</v>
      </c>
      <c r="E119" s="105" t="s">
        <v>785</v>
      </c>
      <c r="F119" s="107" t="s">
        <v>786</v>
      </c>
      <c r="G119" s="106" t="s">
        <v>36</v>
      </c>
      <c r="H119" s="107" t="s">
        <v>340</v>
      </c>
      <c r="I119" s="108" t="s">
        <v>341</v>
      </c>
      <c r="J119" s="108">
        <v>43</v>
      </c>
      <c r="K119" s="108"/>
      <c r="L119" s="109"/>
      <c r="M119" s="110"/>
      <c r="N119" s="109"/>
      <c r="O119" s="110"/>
      <c r="P119" s="110" t="s">
        <v>202</v>
      </c>
      <c r="Q119" s="107" t="s">
        <v>306</v>
      </c>
      <c r="R119" s="111" t="s">
        <v>120</v>
      </c>
      <c r="S119" s="112" t="s">
        <v>106</v>
      </c>
      <c r="T119" s="113"/>
      <c r="U119" s="133">
        <v>65384</v>
      </c>
      <c r="V119" s="115">
        <v>22550</v>
      </c>
      <c r="W119" s="115">
        <f t="shared" ca="1" si="13"/>
        <v>42293.432304166665</v>
      </c>
      <c r="X119" s="116">
        <f t="shared" ca="1" si="14"/>
        <v>53.315068493150683</v>
      </c>
      <c r="Y119" s="117">
        <v>37550</v>
      </c>
      <c r="Z119" s="108">
        <f t="shared" ca="1" si="15"/>
        <v>12.808219178082192</v>
      </c>
      <c r="AA119" s="118"/>
      <c r="AB119" s="119" t="s">
        <v>168</v>
      </c>
      <c r="AC119" s="119" t="s">
        <v>168</v>
      </c>
      <c r="AD119" s="120"/>
      <c r="AE119" s="119" t="s">
        <v>344</v>
      </c>
      <c r="AF119" s="108">
        <v>2000</v>
      </c>
      <c r="AG119" s="108" t="s">
        <v>70</v>
      </c>
      <c r="AH119" s="108" t="s">
        <v>124</v>
      </c>
      <c r="AI119" s="108" t="s">
        <v>114</v>
      </c>
      <c r="AJ119" s="108"/>
      <c r="AK119" s="115">
        <v>41533</v>
      </c>
      <c r="AL119" s="115"/>
      <c r="AM119" s="115"/>
      <c r="AN119" s="15" t="s">
        <v>787</v>
      </c>
      <c r="AO119" s="121">
        <f>VLOOKUP(I119,[3]DATOS!$B$6:$D$46,3)</f>
        <v>3346293</v>
      </c>
      <c r="AP119" s="122">
        <f t="shared" si="16"/>
        <v>2175090</v>
      </c>
      <c r="AQ119" s="122">
        <f t="shared" si="17"/>
        <v>5521383</v>
      </c>
      <c r="AR119" s="122">
        <f t="shared" si="18"/>
        <v>0</v>
      </c>
      <c r="AS119" s="122">
        <v>0</v>
      </c>
      <c r="AT119" s="122">
        <v>0</v>
      </c>
      <c r="AU119" s="122"/>
      <c r="AV119" s="122">
        <v>0</v>
      </c>
      <c r="AW119" s="122">
        <f t="shared" si="19"/>
        <v>29000</v>
      </c>
      <c r="AX119" s="122">
        <v>0</v>
      </c>
      <c r="AY119" s="134">
        <f>ROUND(AO119*15%,0)</f>
        <v>501944</v>
      </c>
      <c r="AZ119" s="122">
        <f t="shared" si="20"/>
        <v>0</v>
      </c>
      <c r="BA119" s="122">
        <f t="shared" si="21"/>
        <v>3346293</v>
      </c>
      <c r="BB119" s="122">
        <f t="shared" si="22"/>
        <v>2706034</v>
      </c>
      <c r="BC119" s="122">
        <f t="shared" si="23"/>
        <v>6052327</v>
      </c>
      <c r="BD119" s="106"/>
      <c r="BE119" s="102"/>
      <c r="BF119" s="102"/>
      <c r="BG119" s="103"/>
      <c r="BH119" s="103"/>
      <c r="BI119" s="103"/>
      <c r="BJ119" s="102"/>
      <c r="BK119" s="102"/>
      <c r="BL119" s="102"/>
      <c r="BM119" s="102"/>
      <c r="BN119" s="102"/>
      <c r="BO119" s="102"/>
      <c r="BP119" s="102"/>
      <c r="BQ119" s="102"/>
      <c r="BR119" s="102"/>
      <c r="BS119" s="103"/>
      <c r="BT119" s="103"/>
      <c r="BU119" s="102"/>
      <c r="BV119" s="102"/>
      <c r="BW119" s="102"/>
      <c r="BX119" s="102"/>
      <c r="BY119" s="102"/>
      <c r="BZ119" s="102"/>
      <c r="CA119" s="102"/>
      <c r="CB119" s="102"/>
      <c r="CC119" s="102"/>
      <c r="CD119" s="102"/>
      <c r="CE119" s="102"/>
      <c r="CF119" s="102"/>
      <c r="CG119" s="102"/>
      <c r="CH119" s="102"/>
      <c r="CI119" s="102"/>
      <c r="CJ119" s="102"/>
      <c r="CK119" s="102"/>
      <c r="CL119" s="102"/>
      <c r="CM119" s="102"/>
      <c r="CN119" s="102"/>
      <c r="CO119" s="102"/>
      <c r="CP119" s="102"/>
      <c r="CQ119" s="102"/>
      <c r="CR119" s="102"/>
    </row>
    <row r="120" spans="1:96" x14ac:dyDescent="0.25">
      <c r="A120" s="106" t="s">
        <v>95</v>
      </c>
      <c r="B120" s="105" t="s">
        <v>96</v>
      </c>
      <c r="C120" s="106" t="s">
        <v>97</v>
      </c>
      <c r="D120" s="132">
        <v>52716299</v>
      </c>
      <c r="E120" s="105" t="s">
        <v>788</v>
      </c>
      <c r="F120" s="107" t="s">
        <v>789</v>
      </c>
      <c r="G120" s="106" t="s">
        <v>36</v>
      </c>
      <c r="H120" s="107" t="s">
        <v>101</v>
      </c>
      <c r="I120" s="108" t="s">
        <v>175</v>
      </c>
      <c r="J120" s="108">
        <v>165</v>
      </c>
      <c r="K120" s="108"/>
      <c r="L120" s="107"/>
      <c r="M120" s="108"/>
      <c r="N120" s="109"/>
      <c r="O120" s="110"/>
      <c r="P120" s="110" t="s">
        <v>103</v>
      </c>
      <c r="Q120" s="107" t="s">
        <v>104</v>
      </c>
      <c r="R120" s="109" t="s">
        <v>105</v>
      </c>
      <c r="S120" s="112" t="s">
        <v>106</v>
      </c>
      <c r="T120" s="113" t="s">
        <v>790</v>
      </c>
      <c r="U120" s="133">
        <v>148763</v>
      </c>
      <c r="V120" s="115">
        <v>29816</v>
      </c>
      <c r="W120" s="115">
        <f t="shared" ca="1" si="13"/>
        <v>42293.432304166665</v>
      </c>
      <c r="X120" s="116">
        <f t="shared" ca="1" si="14"/>
        <v>33.69315068493151</v>
      </c>
      <c r="Y120" s="117">
        <v>41499</v>
      </c>
      <c r="Z120" s="108">
        <f t="shared" ca="1" si="15"/>
        <v>2.1452054794520548</v>
      </c>
      <c r="AA120" s="118"/>
      <c r="AB120" s="119" t="s">
        <v>108</v>
      </c>
      <c r="AC120" s="119" t="s">
        <v>109</v>
      </c>
      <c r="AD120" s="120" t="s">
        <v>110</v>
      </c>
      <c r="AE120" s="119" t="s">
        <v>111</v>
      </c>
      <c r="AF120" s="108">
        <v>144</v>
      </c>
      <c r="AG120" s="108" t="s">
        <v>112</v>
      </c>
      <c r="AH120" s="108" t="s">
        <v>160</v>
      </c>
      <c r="AI120" s="108" t="s">
        <v>114</v>
      </c>
      <c r="AJ120" s="108"/>
      <c r="AK120" s="115"/>
      <c r="AL120" s="115"/>
      <c r="AM120" s="115"/>
      <c r="AN120" s="16" t="s">
        <v>791</v>
      </c>
      <c r="AO120" s="121">
        <f>VLOOKUP(I120,[3]DATOS!$B$6:$D$46,3)</f>
        <v>2243986</v>
      </c>
      <c r="AP120" s="122">
        <f t="shared" si="16"/>
        <v>1458591</v>
      </c>
      <c r="AQ120" s="122">
        <f t="shared" si="17"/>
        <v>3702577</v>
      </c>
      <c r="AR120" s="122">
        <f t="shared" si="18"/>
        <v>0</v>
      </c>
      <c r="AS120" s="122">
        <v>0</v>
      </c>
      <c r="AT120" s="122">
        <v>0</v>
      </c>
      <c r="AU120" s="122"/>
      <c r="AV120" s="122">
        <v>0</v>
      </c>
      <c r="AW120" s="122">
        <f t="shared" si="19"/>
        <v>29000</v>
      </c>
      <c r="AX120" s="122">
        <v>0</v>
      </c>
      <c r="AY120" s="134">
        <v>0</v>
      </c>
      <c r="AZ120" s="122">
        <f t="shared" si="20"/>
        <v>0</v>
      </c>
      <c r="BA120" s="122">
        <f t="shared" si="21"/>
        <v>2243986</v>
      </c>
      <c r="BB120" s="122">
        <f t="shared" si="22"/>
        <v>1487591</v>
      </c>
      <c r="BC120" s="122">
        <f t="shared" si="23"/>
        <v>3731577</v>
      </c>
      <c r="BD120" s="106"/>
      <c r="BE120" s="125" t="str">
        <f>+CONCATENATE(Q120,R120)</f>
        <v>Dirección Administrativa- Grupo de Trabajo de Contratación</v>
      </c>
      <c r="BH120" s="126"/>
      <c r="BI120" s="127"/>
    </row>
    <row r="121" spans="1:96" x14ac:dyDescent="0.25">
      <c r="A121" s="106" t="s">
        <v>95</v>
      </c>
      <c r="B121" s="105" t="s">
        <v>96</v>
      </c>
      <c r="C121" s="106" t="s">
        <v>97</v>
      </c>
      <c r="D121" s="132">
        <v>51793389</v>
      </c>
      <c r="E121" s="105" t="s">
        <v>792</v>
      </c>
      <c r="F121" s="107" t="s">
        <v>793</v>
      </c>
      <c r="G121" s="106" t="s">
        <v>36</v>
      </c>
      <c r="H121" s="107" t="s">
        <v>421</v>
      </c>
      <c r="I121" s="108" t="s">
        <v>570</v>
      </c>
      <c r="J121" s="108">
        <v>576</v>
      </c>
      <c r="K121" s="108">
        <v>99</v>
      </c>
      <c r="L121" s="107" t="s">
        <v>146</v>
      </c>
      <c r="M121" s="108" t="s">
        <v>193</v>
      </c>
      <c r="N121" s="200"/>
      <c r="O121" s="108"/>
      <c r="P121" s="110" t="s">
        <v>202</v>
      </c>
      <c r="Q121" s="107" t="s">
        <v>233</v>
      </c>
      <c r="R121" s="111" t="s">
        <v>120</v>
      </c>
      <c r="S121" s="112" t="s">
        <v>360</v>
      </c>
      <c r="T121" s="113" t="s">
        <v>794</v>
      </c>
      <c r="U121" s="133">
        <v>9703</v>
      </c>
      <c r="V121" s="115">
        <v>23809</v>
      </c>
      <c r="W121" s="115">
        <f t="shared" ca="1" si="13"/>
        <v>42293.432304166665</v>
      </c>
      <c r="X121" s="116">
        <f t="shared" ca="1" si="14"/>
        <v>49.912328767123284</v>
      </c>
      <c r="Y121" s="117">
        <v>35108</v>
      </c>
      <c r="Z121" s="108">
        <f t="shared" ca="1" si="15"/>
        <v>19.405479452054795</v>
      </c>
      <c r="AA121" s="118"/>
      <c r="AB121" s="119" t="s">
        <v>152</v>
      </c>
      <c r="AC121" s="119" t="s">
        <v>153</v>
      </c>
      <c r="AD121" s="120" t="s">
        <v>110</v>
      </c>
      <c r="AE121" s="119" t="s">
        <v>111</v>
      </c>
      <c r="AF121" s="108">
        <v>1000</v>
      </c>
      <c r="AG121" s="108" t="s">
        <v>70</v>
      </c>
      <c r="AH121" s="108" t="s">
        <v>124</v>
      </c>
      <c r="AI121" s="108" t="s">
        <v>114</v>
      </c>
      <c r="AJ121" s="108"/>
      <c r="AK121" s="115">
        <v>40932</v>
      </c>
      <c r="AL121" s="115"/>
      <c r="AM121" s="115" t="s">
        <v>125</v>
      </c>
      <c r="AN121" s="17" t="s">
        <v>795</v>
      </c>
      <c r="AO121" s="121">
        <f>VLOOKUP(I121,[3]DATOS!$B$6:$D$46,3)</f>
        <v>3729631</v>
      </c>
      <c r="AP121" s="122">
        <f t="shared" si="16"/>
        <v>2424260</v>
      </c>
      <c r="AQ121" s="122">
        <f t="shared" si="17"/>
        <v>6153891</v>
      </c>
      <c r="AR121" s="122">
        <f t="shared" si="18"/>
        <v>0</v>
      </c>
      <c r="AS121" s="122">
        <v>0</v>
      </c>
      <c r="AT121" s="122">
        <v>0</v>
      </c>
      <c r="AU121" s="122"/>
      <c r="AV121" s="122">
        <v>0</v>
      </c>
      <c r="AW121" s="122">
        <f t="shared" si="19"/>
        <v>29000</v>
      </c>
      <c r="AX121" s="122">
        <v>0</v>
      </c>
      <c r="AY121" s="134">
        <f>ROUND(AO121*15%,0)</f>
        <v>559445</v>
      </c>
      <c r="AZ121" s="122">
        <f t="shared" si="20"/>
        <v>0</v>
      </c>
      <c r="BA121" s="122">
        <f t="shared" si="21"/>
        <v>3729631</v>
      </c>
      <c r="BB121" s="122">
        <f t="shared" si="22"/>
        <v>3012705</v>
      </c>
      <c r="BC121" s="122">
        <f t="shared" si="23"/>
        <v>6742336</v>
      </c>
      <c r="BD121" s="106"/>
      <c r="BE121" s="153" t="str">
        <f>+CONCATENATE(Q121,R121)</f>
        <v>Despacho del Superintendente Delegado para la Protección de la Competencia</v>
      </c>
      <c r="BF121" s="104"/>
      <c r="BG121" s="154"/>
      <c r="BH121" s="155"/>
      <c r="BI121" s="156"/>
      <c r="BJ121" s="104"/>
      <c r="BK121" s="104"/>
      <c r="BL121" s="104"/>
      <c r="BM121" s="104"/>
      <c r="BN121" s="104"/>
      <c r="BO121" s="104"/>
      <c r="BP121" s="104"/>
      <c r="BQ121" s="104"/>
      <c r="BR121" s="104"/>
      <c r="BS121" s="104"/>
      <c r="BT121" s="104"/>
      <c r="BU121" s="104"/>
      <c r="BV121" s="104"/>
      <c r="BW121" s="104"/>
      <c r="BX121" s="104"/>
      <c r="BY121" s="104"/>
      <c r="BZ121" s="104"/>
      <c r="CA121" s="104"/>
      <c r="CB121" s="104"/>
      <c r="CC121" s="104"/>
      <c r="CD121" s="104"/>
      <c r="CE121" s="104"/>
      <c r="CF121" s="104"/>
      <c r="CG121" s="104"/>
      <c r="CH121" s="104"/>
      <c r="CI121" s="104"/>
      <c r="CJ121" s="104"/>
      <c r="CK121" s="104"/>
      <c r="CL121" s="104"/>
      <c r="CM121" s="104"/>
      <c r="CN121" s="104"/>
      <c r="CO121" s="104"/>
      <c r="CP121" s="104"/>
      <c r="CQ121" s="104"/>
    </row>
    <row r="122" spans="1:96" ht="38.25" x14ac:dyDescent="0.25">
      <c r="A122" s="106" t="s">
        <v>95</v>
      </c>
      <c r="B122" s="105" t="s">
        <v>96</v>
      </c>
      <c r="C122" s="106" t="s">
        <v>97</v>
      </c>
      <c r="D122" s="132">
        <v>20455334</v>
      </c>
      <c r="E122" s="105" t="s">
        <v>796</v>
      </c>
      <c r="F122" s="107" t="s">
        <v>797</v>
      </c>
      <c r="G122" s="106" t="s">
        <v>798</v>
      </c>
      <c r="H122" s="107" t="s">
        <v>340</v>
      </c>
      <c r="I122" s="108" t="s">
        <v>341</v>
      </c>
      <c r="J122" s="108">
        <v>32</v>
      </c>
      <c r="K122" s="108"/>
      <c r="L122" s="109"/>
      <c r="M122" s="110"/>
      <c r="N122" s="109"/>
      <c r="O122" s="110"/>
      <c r="P122" s="110" t="s">
        <v>202</v>
      </c>
      <c r="Q122" s="107" t="s">
        <v>471</v>
      </c>
      <c r="R122" s="111" t="s">
        <v>120</v>
      </c>
      <c r="S122" s="112" t="s">
        <v>106</v>
      </c>
      <c r="T122" s="113" t="s">
        <v>799</v>
      </c>
      <c r="U122" s="133">
        <v>86346</v>
      </c>
      <c r="V122" s="115">
        <v>26443</v>
      </c>
      <c r="W122" s="115">
        <f t="shared" ca="1" si="13"/>
        <v>42293.432304166665</v>
      </c>
      <c r="X122" s="116">
        <f t="shared" ca="1" si="14"/>
        <v>42.8</v>
      </c>
      <c r="Y122" s="117">
        <v>37127</v>
      </c>
      <c r="Z122" s="108">
        <f t="shared" ca="1" si="15"/>
        <v>13.950684931506849</v>
      </c>
      <c r="AA122" s="118"/>
      <c r="AB122" s="119" t="s">
        <v>168</v>
      </c>
      <c r="AC122" s="119" t="s">
        <v>168</v>
      </c>
      <c r="AD122" s="120"/>
      <c r="AE122" s="119" t="s">
        <v>344</v>
      </c>
      <c r="AF122" s="108">
        <v>7000</v>
      </c>
      <c r="AG122" s="108" t="s">
        <v>70</v>
      </c>
      <c r="AH122" s="108" t="s">
        <v>690</v>
      </c>
      <c r="AI122" s="108" t="s">
        <v>114</v>
      </c>
      <c r="AJ122" s="108"/>
      <c r="AK122" s="115">
        <v>41016</v>
      </c>
      <c r="AL122" s="115"/>
      <c r="AM122" s="115"/>
      <c r="AN122" s="15" t="s">
        <v>800</v>
      </c>
      <c r="AO122" s="121">
        <f>VLOOKUP(I122,[3]DATOS!$B$6:$D$46,3)</f>
        <v>3346293</v>
      </c>
      <c r="AP122" s="122">
        <f t="shared" si="16"/>
        <v>2175090</v>
      </c>
      <c r="AQ122" s="122">
        <f t="shared" si="17"/>
        <v>5521383</v>
      </c>
      <c r="AR122" s="122">
        <f t="shared" si="18"/>
        <v>0</v>
      </c>
      <c r="AS122" s="122">
        <v>0</v>
      </c>
      <c r="AT122" s="122">
        <v>0</v>
      </c>
      <c r="AU122" s="122"/>
      <c r="AV122" s="122">
        <v>0</v>
      </c>
      <c r="AW122" s="122">
        <f t="shared" si="19"/>
        <v>29000</v>
      </c>
      <c r="AX122" s="122">
        <v>0</v>
      </c>
      <c r="AY122" s="134">
        <f>ROUND(AO122*15%,0)</f>
        <v>501944</v>
      </c>
      <c r="AZ122" s="122">
        <f t="shared" si="20"/>
        <v>0</v>
      </c>
      <c r="BA122" s="122">
        <f t="shared" si="21"/>
        <v>3346293</v>
      </c>
      <c r="BB122" s="122">
        <f t="shared" si="22"/>
        <v>2706034</v>
      </c>
      <c r="BC122" s="122">
        <f t="shared" si="23"/>
        <v>6052327</v>
      </c>
      <c r="BD122" s="106"/>
      <c r="CR122" s="128"/>
    </row>
    <row r="123" spans="1:96" x14ac:dyDescent="0.25">
      <c r="A123" s="106" t="s">
        <v>95</v>
      </c>
      <c r="B123" s="105" t="s">
        <v>127</v>
      </c>
      <c r="C123" s="106" t="s">
        <v>97</v>
      </c>
      <c r="D123" s="132">
        <v>21238402</v>
      </c>
      <c r="E123" s="105" t="s">
        <v>801</v>
      </c>
      <c r="F123" s="107" t="s">
        <v>802</v>
      </c>
      <c r="G123" s="106" t="s">
        <v>375</v>
      </c>
      <c r="H123" s="107" t="s">
        <v>230</v>
      </c>
      <c r="I123" s="108" t="s">
        <v>547</v>
      </c>
      <c r="J123" s="108">
        <v>579</v>
      </c>
      <c r="K123" s="108">
        <v>477</v>
      </c>
      <c r="L123" s="109" t="s">
        <v>396</v>
      </c>
      <c r="M123" s="110" t="s">
        <v>287</v>
      </c>
      <c r="N123" s="109"/>
      <c r="O123" s="110"/>
      <c r="P123" s="110" t="s">
        <v>202</v>
      </c>
      <c r="Q123" s="107" t="s">
        <v>306</v>
      </c>
      <c r="R123" s="111" t="s">
        <v>120</v>
      </c>
      <c r="S123" s="112" t="s">
        <v>367</v>
      </c>
      <c r="T123" s="113"/>
      <c r="U123" s="133"/>
      <c r="V123" s="115">
        <v>20732</v>
      </c>
      <c r="W123" s="115">
        <f t="shared" ca="1" si="13"/>
        <v>42293.432304166665</v>
      </c>
      <c r="X123" s="116">
        <f t="shared" ca="1" si="14"/>
        <v>58.224657534246575</v>
      </c>
      <c r="Y123" s="117">
        <v>30742</v>
      </c>
      <c r="Z123" s="108">
        <f t="shared" ca="1" si="15"/>
        <v>31.19178082191781</v>
      </c>
      <c r="AA123" s="118"/>
      <c r="AB123" s="119" t="s">
        <v>152</v>
      </c>
      <c r="AC123" s="119" t="s">
        <v>236</v>
      </c>
      <c r="AD123" s="120" t="s">
        <v>110</v>
      </c>
      <c r="AE123" s="119" t="s">
        <v>137</v>
      </c>
      <c r="AF123" s="108">
        <v>2000</v>
      </c>
      <c r="AG123" s="108" t="s">
        <v>70</v>
      </c>
      <c r="AH123" s="108" t="s">
        <v>124</v>
      </c>
      <c r="AI123" s="108" t="s">
        <v>114</v>
      </c>
      <c r="AJ123" s="108"/>
      <c r="AK123" s="115">
        <v>40974</v>
      </c>
      <c r="AL123" s="115"/>
      <c r="AM123" s="115" t="s">
        <v>125</v>
      </c>
      <c r="AN123" s="15" t="s">
        <v>803</v>
      </c>
      <c r="AO123" s="121">
        <f>VLOOKUP(I123,[3]DATOS!$B$6:$D$46,3)</f>
        <v>1694203</v>
      </c>
      <c r="AP123" s="122">
        <f t="shared" si="16"/>
        <v>1101232</v>
      </c>
      <c r="AQ123" s="122">
        <f t="shared" si="17"/>
        <v>2795435</v>
      </c>
      <c r="AR123" s="122">
        <f t="shared" si="18"/>
        <v>0</v>
      </c>
      <c r="AS123" s="122">
        <v>0</v>
      </c>
      <c r="AT123" s="122">
        <v>0</v>
      </c>
      <c r="AU123" s="122"/>
      <c r="AV123" s="122">
        <v>0</v>
      </c>
      <c r="AW123" s="122">
        <f t="shared" si="19"/>
        <v>29000</v>
      </c>
      <c r="AX123" s="122">
        <v>0</v>
      </c>
      <c r="AY123" s="134">
        <f>ROUND(AO123*15%,0)</f>
        <v>254130</v>
      </c>
      <c r="AZ123" s="122">
        <f t="shared" si="20"/>
        <v>0</v>
      </c>
      <c r="BA123" s="122">
        <f t="shared" si="21"/>
        <v>1694203</v>
      </c>
      <c r="BB123" s="122">
        <f t="shared" si="22"/>
        <v>1384362</v>
      </c>
      <c r="BC123" s="122">
        <f t="shared" si="23"/>
        <v>3078565</v>
      </c>
      <c r="BD123" s="106"/>
      <c r="BE123" s="125" t="str">
        <f>+CONCATENATE(Q123,R123)</f>
        <v>Despacho del Superintendente Delegado para la Propiedad Industrial</v>
      </c>
      <c r="BH123" s="126"/>
      <c r="BI123" s="127"/>
      <c r="BS123" s="103"/>
      <c r="BT123" s="103"/>
    </row>
    <row r="124" spans="1:96" x14ac:dyDescent="0.25">
      <c r="A124" s="106" t="s">
        <v>95</v>
      </c>
      <c r="B124" s="105" t="s">
        <v>127</v>
      </c>
      <c r="C124" s="106" t="s">
        <v>97</v>
      </c>
      <c r="D124" s="132">
        <v>35314114</v>
      </c>
      <c r="E124" s="105" t="s">
        <v>804</v>
      </c>
      <c r="F124" s="107" t="s">
        <v>805</v>
      </c>
      <c r="G124" s="106" t="s">
        <v>806</v>
      </c>
      <c r="H124" s="107" t="s">
        <v>230</v>
      </c>
      <c r="I124" s="108" t="s">
        <v>209</v>
      </c>
      <c r="J124" s="108"/>
      <c r="K124" s="108">
        <v>472</v>
      </c>
      <c r="L124" s="109" t="s">
        <v>396</v>
      </c>
      <c r="M124" s="110" t="s">
        <v>767</v>
      </c>
      <c r="N124" s="109"/>
      <c r="O124" s="110"/>
      <c r="P124" s="110" t="s">
        <v>103</v>
      </c>
      <c r="Q124" s="107" t="s">
        <v>104</v>
      </c>
      <c r="R124" s="109" t="s">
        <v>186</v>
      </c>
      <c r="S124" s="112" t="s">
        <v>267</v>
      </c>
      <c r="T124" s="113"/>
      <c r="U124" s="133"/>
      <c r="V124" s="115">
        <v>21310</v>
      </c>
      <c r="W124" s="115">
        <f t="shared" ca="1" si="13"/>
        <v>42293.432304166665</v>
      </c>
      <c r="X124" s="116">
        <f t="shared" ca="1" si="14"/>
        <v>56.660273972602738</v>
      </c>
      <c r="Y124" s="117">
        <v>30453</v>
      </c>
      <c r="Z124" s="108">
        <f t="shared" ca="1" si="15"/>
        <v>31.969863013698632</v>
      </c>
      <c r="AA124" s="118"/>
      <c r="AB124" s="119" t="s">
        <v>152</v>
      </c>
      <c r="AC124" s="119" t="s">
        <v>236</v>
      </c>
      <c r="AD124" s="120" t="s">
        <v>110</v>
      </c>
      <c r="AE124" s="119" t="s">
        <v>137</v>
      </c>
      <c r="AF124" s="108">
        <v>141</v>
      </c>
      <c r="AG124" s="108" t="s">
        <v>112</v>
      </c>
      <c r="AH124" s="108" t="s">
        <v>124</v>
      </c>
      <c r="AI124" s="108" t="s">
        <v>114</v>
      </c>
      <c r="AJ124" s="108"/>
      <c r="AK124" s="115">
        <v>41703</v>
      </c>
      <c r="AL124" s="115"/>
      <c r="AM124" s="115"/>
      <c r="AN124" s="15" t="s">
        <v>807</v>
      </c>
      <c r="AO124" s="121">
        <f>VLOOKUP(I124,[3]DATOS!$B$6:$D$46,3)</f>
        <v>1382979</v>
      </c>
      <c r="AP124" s="122">
        <f t="shared" si="16"/>
        <v>898936</v>
      </c>
      <c r="AQ124" s="122">
        <f t="shared" si="17"/>
        <v>2281915</v>
      </c>
      <c r="AR124" s="122">
        <f t="shared" si="18"/>
        <v>0</v>
      </c>
      <c r="AS124" s="122">
        <v>0</v>
      </c>
      <c r="AT124" s="122">
        <v>0</v>
      </c>
      <c r="AU124" s="122"/>
      <c r="AV124" s="122">
        <v>0</v>
      </c>
      <c r="AW124" s="122">
        <f t="shared" si="19"/>
        <v>29000</v>
      </c>
      <c r="AX124" s="122">
        <v>0</v>
      </c>
      <c r="AY124" s="134">
        <v>0</v>
      </c>
      <c r="AZ124" s="122">
        <f t="shared" si="20"/>
        <v>0</v>
      </c>
      <c r="BA124" s="122">
        <f t="shared" si="21"/>
        <v>1382979</v>
      </c>
      <c r="BB124" s="122">
        <f t="shared" si="22"/>
        <v>927936</v>
      </c>
      <c r="BC124" s="122">
        <f t="shared" si="23"/>
        <v>2310915</v>
      </c>
      <c r="BD124" s="106"/>
      <c r="BE124" s="125" t="str">
        <f>+CONCATENATE(Q124,R124)</f>
        <v>Dirección Administrativa- Grupo de Trabajo de Gestión Documental y Recursos Físicos</v>
      </c>
      <c r="BH124" s="126"/>
      <c r="BI124" s="127"/>
    </row>
    <row r="125" spans="1:96" x14ac:dyDescent="0.25">
      <c r="A125" s="106" t="s">
        <v>95</v>
      </c>
      <c r="B125" s="105" t="s">
        <v>276</v>
      </c>
      <c r="C125" s="106" t="s">
        <v>97</v>
      </c>
      <c r="D125" s="132">
        <v>35314115</v>
      </c>
      <c r="E125" s="105" t="s">
        <v>808</v>
      </c>
      <c r="F125" s="107" t="s">
        <v>805</v>
      </c>
      <c r="G125" s="106" t="s">
        <v>806</v>
      </c>
      <c r="H125" s="107" t="s">
        <v>247</v>
      </c>
      <c r="I125" s="108" t="s">
        <v>767</v>
      </c>
      <c r="J125" s="108">
        <v>469</v>
      </c>
      <c r="K125" s="108"/>
      <c r="L125" s="109"/>
      <c r="M125" s="110"/>
      <c r="N125" s="110"/>
      <c r="O125" s="110"/>
      <c r="P125" s="110" t="s">
        <v>103</v>
      </c>
      <c r="Q125" s="107" t="s">
        <v>133</v>
      </c>
      <c r="R125" s="111" t="s">
        <v>120</v>
      </c>
      <c r="S125" s="112" t="s">
        <v>165</v>
      </c>
      <c r="T125" s="113"/>
      <c r="U125" s="133"/>
      <c r="V125" s="115">
        <v>20821</v>
      </c>
      <c r="W125" s="115">
        <f t="shared" ca="1" si="13"/>
        <v>42293.432304166665</v>
      </c>
      <c r="X125" s="116">
        <f t="shared" ca="1" si="14"/>
        <v>57.986301369863014</v>
      </c>
      <c r="Y125" s="117">
        <v>36766</v>
      </c>
      <c r="Z125" s="108">
        <f t="shared" ca="1" si="15"/>
        <v>14.926027397260274</v>
      </c>
      <c r="AA125" s="118"/>
      <c r="AB125" s="119" t="s">
        <v>108</v>
      </c>
      <c r="AC125" s="119" t="s">
        <v>252</v>
      </c>
      <c r="AD125" s="120" t="s">
        <v>110</v>
      </c>
      <c r="AE125" s="119" t="s">
        <v>253</v>
      </c>
      <c r="AF125" s="108">
        <v>3200</v>
      </c>
      <c r="AG125" s="108" t="s">
        <v>70</v>
      </c>
      <c r="AH125" s="108" t="s">
        <v>124</v>
      </c>
      <c r="AI125" s="108" t="s">
        <v>114</v>
      </c>
      <c r="AJ125" s="108"/>
      <c r="AK125" s="115">
        <v>41176</v>
      </c>
      <c r="AL125" s="115"/>
      <c r="AM125" s="115"/>
      <c r="AN125" s="17" t="s">
        <v>809</v>
      </c>
      <c r="AO125" s="121">
        <f>VLOOKUP(I125,[3]DATOS!$B$6:$D$46,3)</f>
        <v>1139113</v>
      </c>
      <c r="AP125" s="122">
        <f t="shared" si="16"/>
        <v>740423</v>
      </c>
      <c r="AQ125" s="122">
        <f t="shared" si="17"/>
        <v>1879536</v>
      </c>
      <c r="AR125" s="122">
        <f t="shared" si="18"/>
        <v>74000</v>
      </c>
      <c r="AS125" s="122">
        <v>0</v>
      </c>
      <c r="AT125" s="122">
        <v>0</v>
      </c>
      <c r="AU125" s="122"/>
      <c r="AV125" s="122">
        <v>0</v>
      </c>
      <c r="AW125" s="122">
        <f t="shared" si="19"/>
        <v>29000</v>
      </c>
      <c r="AX125" s="122">
        <v>0</v>
      </c>
      <c r="AY125" s="134">
        <v>0</v>
      </c>
      <c r="AZ125" s="122">
        <f t="shared" si="20"/>
        <v>0</v>
      </c>
      <c r="BA125" s="122">
        <f t="shared" si="21"/>
        <v>1213113</v>
      </c>
      <c r="BB125" s="122">
        <f t="shared" si="22"/>
        <v>769423</v>
      </c>
      <c r="BC125" s="122">
        <f t="shared" si="23"/>
        <v>1982536</v>
      </c>
      <c r="BD125" s="106"/>
      <c r="BE125" s="125" t="str">
        <f>+CONCATENATE(Q125,R125)</f>
        <v>Dirección de Investigaciones de Protección de Usuarios de Servicios de Comunicaciones</v>
      </c>
      <c r="BH125" s="135"/>
      <c r="BI125" s="127"/>
      <c r="BS125" s="103"/>
      <c r="BT125" s="103"/>
      <c r="CP125" s="128"/>
      <c r="CQ125" s="128"/>
      <c r="CR125" s="128"/>
    </row>
    <row r="126" spans="1:96" s="170" customFormat="1" ht="51" x14ac:dyDescent="0.25">
      <c r="A126" s="106" t="s">
        <v>140</v>
      </c>
      <c r="B126" s="105" t="s">
        <v>206</v>
      </c>
      <c r="C126" s="106" t="s">
        <v>142</v>
      </c>
      <c r="D126" s="132">
        <v>79523516</v>
      </c>
      <c r="E126" s="105" t="s">
        <v>173</v>
      </c>
      <c r="F126" s="105" t="s">
        <v>810</v>
      </c>
      <c r="G126" s="106" t="s">
        <v>36</v>
      </c>
      <c r="H126" s="107" t="s">
        <v>130</v>
      </c>
      <c r="I126" s="108" t="s">
        <v>811</v>
      </c>
      <c r="J126" s="108">
        <v>412</v>
      </c>
      <c r="K126" s="108"/>
      <c r="L126" s="107"/>
      <c r="M126" s="108"/>
      <c r="N126" s="109"/>
      <c r="O126" s="110"/>
      <c r="P126" s="110" t="s">
        <v>103</v>
      </c>
      <c r="Q126" s="107" t="s">
        <v>217</v>
      </c>
      <c r="R126" s="111"/>
      <c r="S126" s="92" t="s">
        <v>812</v>
      </c>
      <c r="T126" s="112"/>
      <c r="U126" s="133"/>
      <c r="V126" s="115">
        <v>26005</v>
      </c>
      <c r="W126" s="115">
        <f t="shared" ca="1" si="13"/>
        <v>42293.432304166665</v>
      </c>
      <c r="X126" s="116">
        <f t="shared" ca="1" si="14"/>
        <v>43.980821917808221</v>
      </c>
      <c r="Y126" s="117">
        <v>40975</v>
      </c>
      <c r="Z126" s="108">
        <f t="shared" ca="1" si="15"/>
        <v>3.558904109589041</v>
      </c>
      <c r="AA126" s="118"/>
      <c r="AB126" s="119" t="s">
        <v>108</v>
      </c>
      <c r="AC126" s="119" t="s">
        <v>136</v>
      </c>
      <c r="AD126" s="120" t="s">
        <v>110</v>
      </c>
      <c r="AE126" s="119" t="s">
        <v>211</v>
      </c>
      <c r="AF126" s="108">
        <v>2020</v>
      </c>
      <c r="AG126" s="108" t="s">
        <v>70</v>
      </c>
      <c r="AH126" s="108" t="s">
        <v>124</v>
      </c>
      <c r="AI126" s="108" t="s">
        <v>213</v>
      </c>
      <c r="AJ126" s="108"/>
      <c r="AK126" s="115"/>
      <c r="AL126" s="115"/>
      <c r="AM126" s="130" t="s">
        <v>125</v>
      </c>
      <c r="AN126" s="17" t="s">
        <v>813</v>
      </c>
      <c r="AO126" s="121">
        <f>VLOOKUP(I126,[3]DATOS!$B$6:$D$46,3)</f>
        <v>1253616</v>
      </c>
      <c r="AP126" s="122">
        <f t="shared" si="16"/>
        <v>814850</v>
      </c>
      <c r="AQ126" s="122">
        <f t="shared" si="17"/>
        <v>2068466</v>
      </c>
      <c r="AR126" s="122">
        <f t="shared" si="18"/>
        <v>74000</v>
      </c>
      <c r="AS126" s="122">
        <v>0</v>
      </c>
      <c r="AT126" s="122">
        <v>0</v>
      </c>
      <c r="AU126" s="122"/>
      <c r="AV126" s="122">
        <v>0</v>
      </c>
      <c r="AW126" s="122">
        <f t="shared" si="19"/>
        <v>29000</v>
      </c>
      <c r="AX126" s="122">
        <v>0</v>
      </c>
      <c r="AY126" s="134">
        <f>ROUND(AO126*15%,0)</f>
        <v>188042</v>
      </c>
      <c r="AZ126" s="122">
        <f t="shared" si="20"/>
        <v>0</v>
      </c>
      <c r="BA126" s="122">
        <f t="shared" si="21"/>
        <v>1327616</v>
      </c>
      <c r="BB126" s="122">
        <f t="shared" si="22"/>
        <v>1031892</v>
      </c>
      <c r="BC126" s="122">
        <f t="shared" si="23"/>
        <v>2359508</v>
      </c>
      <c r="BD126" s="106"/>
      <c r="BE126" s="125" t="str">
        <f>+CONCATENATE(Q126,R126)</f>
        <v>Dirección de Nuevas Creaciones</v>
      </c>
      <c r="BF126" s="102"/>
      <c r="BG126" s="103"/>
      <c r="BH126" s="126"/>
      <c r="BI126" s="127"/>
      <c r="BJ126" s="102"/>
      <c r="BK126" s="102"/>
      <c r="BL126" s="102"/>
      <c r="BM126" s="102"/>
      <c r="BN126" s="102"/>
      <c r="BO126" s="102"/>
      <c r="BP126" s="102"/>
      <c r="BQ126" s="102"/>
      <c r="BR126" s="102"/>
      <c r="BS126" s="103"/>
      <c r="BT126" s="103"/>
      <c r="BU126" s="102"/>
      <c r="BV126" s="102"/>
      <c r="BW126" s="102"/>
      <c r="BX126" s="102"/>
      <c r="BY126" s="102"/>
      <c r="BZ126" s="102"/>
      <c r="CA126" s="102"/>
      <c r="CB126" s="102"/>
      <c r="CC126" s="102"/>
      <c r="CD126" s="102"/>
      <c r="CE126" s="102"/>
      <c r="CF126" s="102"/>
      <c r="CG126" s="102"/>
      <c r="CH126" s="102"/>
      <c r="CI126" s="102"/>
      <c r="CJ126" s="102"/>
      <c r="CK126" s="102"/>
      <c r="CL126" s="102"/>
      <c r="CM126" s="102"/>
      <c r="CN126" s="102"/>
      <c r="CO126" s="102"/>
      <c r="CP126" s="102"/>
      <c r="CQ126" s="102"/>
      <c r="CR126" s="102"/>
    </row>
    <row r="127" spans="1:96" x14ac:dyDescent="0.25">
      <c r="A127" s="106" t="s">
        <v>190</v>
      </c>
      <c r="B127" s="105" t="s">
        <v>127</v>
      </c>
      <c r="C127" s="106" t="s">
        <v>97</v>
      </c>
      <c r="D127" s="132">
        <v>52074206</v>
      </c>
      <c r="E127" s="105" t="s">
        <v>356</v>
      </c>
      <c r="F127" s="107" t="s">
        <v>814</v>
      </c>
      <c r="G127" s="106" t="s">
        <v>36</v>
      </c>
      <c r="H127" s="107" t="s">
        <v>279</v>
      </c>
      <c r="I127" s="108" t="s">
        <v>232</v>
      </c>
      <c r="J127" s="108">
        <v>463</v>
      </c>
      <c r="K127" s="108"/>
      <c r="L127" s="107"/>
      <c r="M127" s="108"/>
      <c r="N127" s="109"/>
      <c r="O127" s="110"/>
      <c r="P127" s="110" t="s">
        <v>103</v>
      </c>
      <c r="Q127" s="107" t="s">
        <v>104</v>
      </c>
      <c r="R127" s="109" t="s">
        <v>186</v>
      </c>
      <c r="S127" s="112" t="s">
        <v>267</v>
      </c>
      <c r="T127" s="112"/>
      <c r="U127" s="133"/>
      <c r="V127" s="115">
        <v>26488</v>
      </c>
      <c r="W127" s="115">
        <f t="shared" ca="1" si="13"/>
        <v>42293.432304166665</v>
      </c>
      <c r="X127" s="116">
        <f t="shared" ca="1" si="14"/>
        <v>42.679452054794524</v>
      </c>
      <c r="Y127" s="117">
        <v>40980</v>
      </c>
      <c r="Z127" s="108">
        <f t="shared" ca="1" si="15"/>
        <v>3.5452054794520547</v>
      </c>
      <c r="AA127" s="118"/>
      <c r="AB127" s="119" t="s">
        <v>108</v>
      </c>
      <c r="AC127" s="119" t="s">
        <v>252</v>
      </c>
      <c r="AD127" s="120" t="s">
        <v>110</v>
      </c>
      <c r="AE127" s="119" t="s">
        <v>253</v>
      </c>
      <c r="AF127" s="108">
        <v>141</v>
      </c>
      <c r="AG127" s="108" t="s">
        <v>112</v>
      </c>
      <c r="AH127" s="108" t="s">
        <v>124</v>
      </c>
      <c r="AI127" s="108" t="s">
        <v>213</v>
      </c>
      <c r="AJ127" s="108"/>
      <c r="AK127" s="115">
        <v>41683</v>
      </c>
      <c r="AL127" s="115"/>
      <c r="AM127" s="115"/>
      <c r="AN127" s="17" t="s">
        <v>815</v>
      </c>
      <c r="AO127" s="121">
        <f>VLOOKUP(I127,[3]DATOS!$B$6:$D$46,3)</f>
        <v>814284</v>
      </c>
      <c r="AP127" s="122">
        <f t="shared" si="16"/>
        <v>529285</v>
      </c>
      <c r="AQ127" s="122">
        <f t="shared" si="17"/>
        <v>1343569</v>
      </c>
      <c r="AR127" s="122">
        <f t="shared" si="18"/>
        <v>74000</v>
      </c>
      <c r="AS127" s="122">
        <v>0</v>
      </c>
      <c r="AT127" s="122">
        <v>0</v>
      </c>
      <c r="AU127" s="122"/>
      <c r="AV127" s="122">
        <v>0</v>
      </c>
      <c r="AW127" s="122">
        <f t="shared" si="19"/>
        <v>29000</v>
      </c>
      <c r="AX127" s="122">
        <v>0</v>
      </c>
      <c r="AY127" s="134">
        <f>ROUND(AO127*15%,0)</f>
        <v>122143</v>
      </c>
      <c r="AZ127" s="122">
        <f t="shared" si="20"/>
        <v>0</v>
      </c>
      <c r="BA127" s="122">
        <f t="shared" si="21"/>
        <v>888284</v>
      </c>
      <c r="BB127" s="122">
        <f t="shared" si="22"/>
        <v>680428</v>
      </c>
      <c r="BC127" s="122">
        <f t="shared" si="23"/>
        <v>1568712</v>
      </c>
      <c r="BD127" s="106"/>
    </row>
    <row r="128" spans="1:96" ht="38.25" x14ac:dyDescent="0.25">
      <c r="A128" s="106" t="s">
        <v>140</v>
      </c>
      <c r="B128" s="105" t="s">
        <v>172</v>
      </c>
      <c r="C128" s="106" t="s">
        <v>142</v>
      </c>
      <c r="D128" s="132">
        <v>79623243</v>
      </c>
      <c r="E128" s="105" t="s">
        <v>816</v>
      </c>
      <c r="F128" s="107" t="s">
        <v>817</v>
      </c>
      <c r="G128" s="106" t="s">
        <v>36</v>
      </c>
      <c r="H128" s="107" t="s">
        <v>101</v>
      </c>
      <c r="I128" s="108" t="s">
        <v>175</v>
      </c>
      <c r="J128" s="108">
        <v>126</v>
      </c>
      <c r="K128" s="108"/>
      <c r="L128" s="109"/>
      <c r="M128" s="110"/>
      <c r="N128" s="160" t="s">
        <v>818</v>
      </c>
      <c r="O128" s="110"/>
      <c r="P128" s="110" t="s">
        <v>103</v>
      </c>
      <c r="Q128" s="107" t="s">
        <v>217</v>
      </c>
      <c r="R128" s="111"/>
      <c r="S128" s="112" t="s">
        <v>819</v>
      </c>
      <c r="T128" s="113" t="s">
        <v>820</v>
      </c>
      <c r="U128" s="133" t="s">
        <v>821</v>
      </c>
      <c r="V128" s="115">
        <v>26972</v>
      </c>
      <c r="W128" s="115">
        <f t="shared" ca="1" si="13"/>
        <v>42293.432304166665</v>
      </c>
      <c r="X128" s="116">
        <f t="shared" ca="1" si="14"/>
        <v>41.375342465753427</v>
      </c>
      <c r="Y128" s="117">
        <v>36678</v>
      </c>
      <c r="Z128" s="108">
        <f t="shared" ca="1" si="15"/>
        <v>15.164383561643836</v>
      </c>
      <c r="AA128" s="118"/>
      <c r="AB128" s="119" t="s">
        <v>108</v>
      </c>
      <c r="AC128" s="119" t="s">
        <v>109</v>
      </c>
      <c r="AD128" s="120" t="s">
        <v>282</v>
      </c>
      <c r="AE128" s="119" t="s">
        <v>154</v>
      </c>
      <c r="AF128" s="108">
        <v>2020</v>
      </c>
      <c r="AG128" s="108" t="s">
        <v>70</v>
      </c>
      <c r="AH128" s="108" t="s">
        <v>124</v>
      </c>
      <c r="AI128" s="108" t="s">
        <v>114</v>
      </c>
      <c r="AJ128" s="108"/>
      <c r="AK128" s="115" t="s">
        <v>822</v>
      </c>
      <c r="AL128" s="115"/>
      <c r="AM128" s="115"/>
      <c r="AN128" s="39" t="s">
        <v>823</v>
      </c>
      <c r="AO128" s="121">
        <f>VLOOKUP(I128,[3]DATOS!$B$6:$D$46,3)</f>
        <v>2243986</v>
      </c>
      <c r="AP128" s="122">
        <f t="shared" si="16"/>
        <v>1458591</v>
      </c>
      <c r="AQ128" s="122">
        <f t="shared" si="17"/>
        <v>3702577</v>
      </c>
      <c r="AR128" s="122">
        <f t="shared" si="18"/>
        <v>0</v>
      </c>
      <c r="AS128" s="122">
        <v>0</v>
      </c>
      <c r="AT128" s="122">
        <v>0</v>
      </c>
      <c r="AU128" s="122"/>
      <c r="AV128" s="122">
        <v>0</v>
      </c>
      <c r="AW128" s="122">
        <f t="shared" si="19"/>
        <v>29000</v>
      </c>
      <c r="AX128" s="122">
        <v>0</v>
      </c>
      <c r="AY128" s="134">
        <v>0</v>
      </c>
      <c r="AZ128" s="122">
        <f t="shared" si="20"/>
        <v>0</v>
      </c>
      <c r="BA128" s="122">
        <f t="shared" si="21"/>
        <v>2243986</v>
      </c>
      <c r="BB128" s="122">
        <f t="shared" si="22"/>
        <v>1487591</v>
      </c>
      <c r="BC128" s="122">
        <f t="shared" si="23"/>
        <v>3731577</v>
      </c>
      <c r="BD128" s="106"/>
      <c r="BE128" s="125" t="str">
        <f>+CONCATENATE(Q128,R128)</f>
        <v>Dirección de Nuevas Creaciones</v>
      </c>
      <c r="BH128" s="126"/>
      <c r="BI128" s="127"/>
      <c r="BS128" s="103"/>
      <c r="BT128" s="103"/>
    </row>
    <row r="129" spans="1:96" x14ac:dyDescent="0.25">
      <c r="A129" s="106" t="s">
        <v>140</v>
      </c>
      <c r="B129" s="105" t="s">
        <v>206</v>
      </c>
      <c r="C129" s="106" t="s">
        <v>142</v>
      </c>
      <c r="D129" s="132">
        <v>86083988</v>
      </c>
      <c r="E129" s="105" t="s">
        <v>824</v>
      </c>
      <c r="F129" s="107" t="s">
        <v>825</v>
      </c>
      <c r="G129" s="106" t="s">
        <v>375</v>
      </c>
      <c r="H129" s="107" t="s">
        <v>130</v>
      </c>
      <c r="I129" s="108" t="s">
        <v>209</v>
      </c>
      <c r="J129" s="108">
        <v>382</v>
      </c>
      <c r="K129" s="108"/>
      <c r="L129" s="109"/>
      <c r="M129" s="110"/>
      <c r="N129" s="109"/>
      <c r="O129" s="110"/>
      <c r="P129" s="110" t="s">
        <v>103</v>
      </c>
      <c r="Q129" s="107" t="s">
        <v>149</v>
      </c>
      <c r="R129" s="111" t="s">
        <v>120</v>
      </c>
      <c r="S129" s="112" t="s">
        <v>334</v>
      </c>
      <c r="T129" s="151"/>
      <c r="U129" s="114" t="s">
        <v>826</v>
      </c>
      <c r="V129" s="115">
        <v>31004</v>
      </c>
      <c r="W129" s="115">
        <f t="shared" ca="1" si="13"/>
        <v>42293.432304166665</v>
      </c>
      <c r="X129" s="116">
        <f t="shared" ca="1" si="14"/>
        <v>30.487671232876714</v>
      </c>
      <c r="Y129" s="117">
        <v>40947</v>
      </c>
      <c r="Z129" s="108">
        <f t="shared" ca="1" si="15"/>
        <v>3.6383561643835618</v>
      </c>
      <c r="AA129" s="118"/>
      <c r="AB129" s="119" t="s">
        <v>108</v>
      </c>
      <c r="AC129" s="119" t="s">
        <v>136</v>
      </c>
      <c r="AD129" s="120" t="s">
        <v>110</v>
      </c>
      <c r="AE129" s="119" t="s">
        <v>211</v>
      </c>
      <c r="AF129" s="108">
        <v>3100</v>
      </c>
      <c r="AG129" s="108" t="s">
        <v>70</v>
      </c>
      <c r="AH129" s="108" t="s">
        <v>113</v>
      </c>
      <c r="AI129" s="108" t="s">
        <v>213</v>
      </c>
      <c r="AJ129" s="108"/>
      <c r="AK129" s="115"/>
      <c r="AL129" s="115"/>
      <c r="AM129" s="115" t="s">
        <v>125</v>
      </c>
      <c r="AN129" s="17" t="s">
        <v>827</v>
      </c>
      <c r="AO129" s="121">
        <f>VLOOKUP(I129,[3]DATOS!$B$6:$D$46,3)</f>
        <v>1382979</v>
      </c>
      <c r="AP129" s="122">
        <f t="shared" si="16"/>
        <v>898936</v>
      </c>
      <c r="AQ129" s="122">
        <f t="shared" si="17"/>
        <v>2281915</v>
      </c>
      <c r="AR129" s="122">
        <f t="shared" si="18"/>
        <v>0</v>
      </c>
      <c r="AS129" s="122">
        <v>0</v>
      </c>
      <c r="AT129" s="122">
        <v>0</v>
      </c>
      <c r="AU129" s="122"/>
      <c r="AV129" s="122">
        <v>0</v>
      </c>
      <c r="AW129" s="122">
        <f t="shared" si="19"/>
        <v>29000</v>
      </c>
      <c r="AX129" s="122">
        <v>0</v>
      </c>
      <c r="AY129" s="134">
        <v>0</v>
      </c>
      <c r="AZ129" s="122">
        <f t="shared" si="20"/>
        <v>0</v>
      </c>
      <c r="BA129" s="122">
        <f t="shared" si="21"/>
        <v>1382979</v>
      </c>
      <c r="BB129" s="122">
        <f t="shared" si="22"/>
        <v>927936</v>
      </c>
      <c r="BC129" s="122">
        <f t="shared" si="23"/>
        <v>2310915</v>
      </c>
      <c r="BD129" s="106"/>
      <c r="BE129" s="125" t="str">
        <f>+CONCATENATE(Q129,R129)</f>
        <v>Dirección de Investigaciones de Protección al Consumidor</v>
      </c>
      <c r="BH129" s="126"/>
      <c r="BI129" s="127"/>
      <c r="BS129" s="103"/>
      <c r="BT129" s="103"/>
      <c r="CP129" s="128"/>
      <c r="CQ129" s="128"/>
    </row>
    <row r="130" spans="1:96" x14ac:dyDescent="0.25">
      <c r="A130" s="106" t="s">
        <v>95</v>
      </c>
      <c r="B130" s="105" t="s">
        <v>96</v>
      </c>
      <c r="C130" s="106" t="s">
        <v>97</v>
      </c>
      <c r="D130" s="132">
        <v>1020726135</v>
      </c>
      <c r="E130" s="105" t="s">
        <v>828</v>
      </c>
      <c r="F130" s="107" t="s">
        <v>829</v>
      </c>
      <c r="G130" s="106" t="s">
        <v>36</v>
      </c>
      <c r="H130" s="107" t="s">
        <v>101</v>
      </c>
      <c r="I130" s="108" t="s">
        <v>185</v>
      </c>
      <c r="J130" s="108">
        <v>374</v>
      </c>
      <c r="K130" s="108"/>
      <c r="L130" s="109"/>
      <c r="M130" s="110"/>
      <c r="N130" s="109"/>
      <c r="O130" s="110"/>
      <c r="P130" s="110" t="s">
        <v>202</v>
      </c>
      <c r="Q130" s="107" t="s">
        <v>203</v>
      </c>
      <c r="R130" s="109" t="s">
        <v>204</v>
      </c>
      <c r="S130" s="112" t="s">
        <v>106</v>
      </c>
      <c r="T130" s="151"/>
      <c r="U130" s="133" t="s">
        <v>477</v>
      </c>
      <c r="V130" s="115">
        <v>31977</v>
      </c>
      <c r="W130" s="115">
        <f t="shared" ref="W130:W193" ca="1" si="25">NOW()</f>
        <v>42293.432304166665</v>
      </c>
      <c r="X130" s="116">
        <f t="shared" ref="X130:X193" ca="1" si="26">DAYS360(V130,W130)/365</f>
        <v>27.854794520547944</v>
      </c>
      <c r="Y130" s="117">
        <v>40959</v>
      </c>
      <c r="Z130" s="108">
        <f t="shared" ref="Z130:Z193" ca="1" si="27">DAYS360(Y130,W130)/365</f>
        <v>3.6054794520547944</v>
      </c>
      <c r="AA130" s="118"/>
      <c r="AB130" s="119" t="s">
        <v>108</v>
      </c>
      <c r="AC130" s="119" t="s">
        <v>109</v>
      </c>
      <c r="AD130" s="120" t="s">
        <v>110</v>
      </c>
      <c r="AE130" s="119" t="s">
        <v>111</v>
      </c>
      <c r="AF130" s="108">
        <v>4020</v>
      </c>
      <c r="AG130" s="108" t="s">
        <v>70</v>
      </c>
      <c r="AH130" s="108" t="s">
        <v>113</v>
      </c>
      <c r="AI130" s="108" t="s">
        <v>155</v>
      </c>
      <c r="AJ130" s="108"/>
      <c r="AK130" s="115">
        <v>41169</v>
      </c>
      <c r="AL130" s="115"/>
      <c r="AM130" s="130" t="s">
        <v>180</v>
      </c>
      <c r="AN130" s="17" t="s">
        <v>830</v>
      </c>
      <c r="AO130" s="121">
        <f>VLOOKUP(I130,[3]DATOS!$B$6:$D$46,3)</f>
        <v>1466526</v>
      </c>
      <c r="AP130" s="122">
        <f t="shared" ref="AP130:AP193" si="28">ROUND((+AO130)*65%,0)</f>
        <v>953242</v>
      </c>
      <c r="AQ130" s="122">
        <f t="shared" ref="AQ130:AQ193" si="29">SUM(AO130:AP130)</f>
        <v>2419768</v>
      </c>
      <c r="AR130" s="122">
        <f t="shared" ref="AR130:AR193" si="30">IF(AO130&lt;=1288700,74000,0)</f>
        <v>0</v>
      </c>
      <c r="AS130" s="122">
        <v>0</v>
      </c>
      <c r="AT130" s="122">
        <v>0</v>
      </c>
      <c r="AU130" s="122"/>
      <c r="AV130" s="122">
        <v>0</v>
      </c>
      <c r="AW130" s="122">
        <f t="shared" ref="AW130:AW193" si="31">IF(AX130=0,29000,0)</f>
        <v>29000</v>
      </c>
      <c r="AX130" s="122">
        <v>0</v>
      </c>
      <c r="AY130" s="134">
        <v>0</v>
      </c>
      <c r="AZ130" s="122">
        <f t="shared" ref="AZ130:AZ193" si="32">ROUND(+AS130*65%,0)</f>
        <v>0</v>
      </c>
      <c r="BA130" s="122">
        <f t="shared" ref="BA130:BA193" si="33">+AO130+AR130+AS130+AT130+AV130+AX130</f>
        <v>1466526</v>
      </c>
      <c r="BB130" s="122">
        <f t="shared" ref="BB130:BB193" si="34">+AP130+AW130+AY130+AZ130</f>
        <v>982242</v>
      </c>
      <c r="BC130" s="122">
        <f t="shared" ref="BC130:BC193" si="35">+BB130+BA130</f>
        <v>2448768</v>
      </c>
      <c r="BD130" s="106"/>
      <c r="BE130" s="125" t="str">
        <f>+CONCATENATE(Q130,R130)</f>
        <v>Despacho del Superintendente Delegado para Asuntos Jurisdiccionales- Grupo de Trabajo de Defensa del Consumidor</v>
      </c>
      <c r="BH130" s="126"/>
      <c r="BI130" s="127"/>
      <c r="CP130" s="128"/>
      <c r="CQ130" s="128"/>
    </row>
    <row r="131" spans="1:96" x14ac:dyDescent="0.25">
      <c r="A131" s="106" t="s">
        <v>95</v>
      </c>
      <c r="B131" s="105" t="s">
        <v>276</v>
      </c>
      <c r="C131" s="106" t="s">
        <v>97</v>
      </c>
      <c r="D131" s="132">
        <v>1098635328</v>
      </c>
      <c r="E131" s="105" t="s">
        <v>831</v>
      </c>
      <c r="F131" s="107" t="s">
        <v>832</v>
      </c>
      <c r="G131" s="106" t="s">
        <v>286</v>
      </c>
      <c r="H131" s="107" t="s">
        <v>130</v>
      </c>
      <c r="I131" s="108" t="s">
        <v>209</v>
      </c>
      <c r="J131" s="108">
        <v>384</v>
      </c>
      <c r="K131" s="108"/>
      <c r="L131" s="109"/>
      <c r="M131" s="110"/>
      <c r="N131" s="109"/>
      <c r="O131" s="110"/>
      <c r="P131" s="110" t="s">
        <v>103</v>
      </c>
      <c r="Q131" s="107" t="s">
        <v>104</v>
      </c>
      <c r="R131" s="109" t="s">
        <v>186</v>
      </c>
      <c r="S131" s="112" t="s">
        <v>683</v>
      </c>
      <c r="T131" s="151"/>
      <c r="U131" s="133" t="s">
        <v>833</v>
      </c>
      <c r="V131" s="115">
        <v>31918</v>
      </c>
      <c r="W131" s="115">
        <f t="shared" ca="1" si="25"/>
        <v>42293.432304166665</v>
      </c>
      <c r="X131" s="116">
        <f t="shared" ca="1" si="26"/>
        <v>28.013698630136986</v>
      </c>
      <c r="Y131" s="117">
        <v>40940</v>
      </c>
      <c r="Z131" s="108">
        <f t="shared" ca="1" si="27"/>
        <v>3.6575342465753424</v>
      </c>
      <c r="AA131" s="118"/>
      <c r="AB131" s="119" t="s">
        <v>108</v>
      </c>
      <c r="AC131" s="119" t="s">
        <v>136</v>
      </c>
      <c r="AD131" s="120" t="s">
        <v>110</v>
      </c>
      <c r="AE131" s="119" t="s">
        <v>137</v>
      </c>
      <c r="AF131" s="108">
        <v>141</v>
      </c>
      <c r="AG131" s="108" t="s">
        <v>112</v>
      </c>
      <c r="AH131" s="108" t="s">
        <v>124</v>
      </c>
      <c r="AI131" s="108" t="s">
        <v>155</v>
      </c>
      <c r="AJ131" s="108"/>
      <c r="AK131" s="115"/>
      <c r="AL131" s="115"/>
      <c r="AM131" s="130" t="s">
        <v>197</v>
      </c>
      <c r="AN131" s="17" t="s">
        <v>834</v>
      </c>
      <c r="AO131" s="121">
        <f>VLOOKUP(I131,[3]DATOS!$B$6:$D$46,3)</f>
        <v>1382979</v>
      </c>
      <c r="AP131" s="122">
        <f t="shared" si="28"/>
        <v>898936</v>
      </c>
      <c r="AQ131" s="122">
        <f t="shared" si="29"/>
        <v>2281915</v>
      </c>
      <c r="AR131" s="122">
        <f t="shared" si="30"/>
        <v>0</v>
      </c>
      <c r="AS131" s="122">
        <v>0</v>
      </c>
      <c r="AT131" s="122">
        <v>0</v>
      </c>
      <c r="AU131" s="122"/>
      <c r="AV131" s="122">
        <v>0</v>
      </c>
      <c r="AW131" s="122">
        <f t="shared" si="31"/>
        <v>29000</v>
      </c>
      <c r="AX131" s="122">
        <v>0</v>
      </c>
      <c r="AY131" s="134">
        <v>0</v>
      </c>
      <c r="AZ131" s="122">
        <f t="shared" si="32"/>
        <v>0</v>
      </c>
      <c r="BA131" s="122">
        <f t="shared" si="33"/>
        <v>1382979</v>
      </c>
      <c r="BB131" s="122">
        <f t="shared" si="34"/>
        <v>927936</v>
      </c>
      <c r="BC131" s="122">
        <f t="shared" si="35"/>
        <v>2310915</v>
      </c>
      <c r="BD131" s="106"/>
    </row>
    <row r="132" spans="1:96" x14ac:dyDescent="0.25">
      <c r="A132" s="106" t="s">
        <v>95</v>
      </c>
      <c r="B132" s="105" t="s">
        <v>96</v>
      </c>
      <c r="C132" s="106" t="s">
        <v>97</v>
      </c>
      <c r="D132" s="132">
        <v>1022323092</v>
      </c>
      <c r="E132" s="105" t="s">
        <v>835</v>
      </c>
      <c r="F132" s="107" t="s">
        <v>836</v>
      </c>
      <c r="G132" s="106" t="s">
        <v>36</v>
      </c>
      <c r="H132" s="107" t="s">
        <v>620</v>
      </c>
      <c r="I132" s="108" t="s">
        <v>570</v>
      </c>
      <c r="J132" s="108">
        <v>583</v>
      </c>
      <c r="K132" s="108"/>
      <c r="L132" s="109"/>
      <c r="M132" s="110"/>
      <c r="N132" s="109"/>
      <c r="O132" s="110"/>
      <c r="P132" s="110" t="s">
        <v>202</v>
      </c>
      <c r="Q132" s="107" t="s">
        <v>233</v>
      </c>
      <c r="R132" s="111" t="s">
        <v>359</v>
      </c>
      <c r="S132" s="112" t="s">
        <v>106</v>
      </c>
      <c r="T132" s="151" t="s">
        <v>794</v>
      </c>
      <c r="U132" s="114">
        <v>179024</v>
      </c>
      <c r="V132" s="115">
        <v>31355</v>
      </c>
      <c r="W132" s="115">
        <f t="shared" ca="1" si="25"/>
        <v>42293.432304166665</v>
      </c>
      <c r="X132" s="116">
        <f t="shared" ca="1" si="26"/>
        <v>29.539726027397261</v>
      </c>
      <c r="Y132" s="117">
        <v>40060</v>
      </c>
      <c r="Z132" s="108">
        <f t="shared" ca="1" si="27"/>
        <v>6.0328767123287674</v>
      </c>
      <c r="AA132" s="118"/>
      <c r="AB132" s="119" t="s">
        <v>108</v>
      </c>
      <c r="AC132" s="119" t="s">
        <v>109</v>
      </c>
      <c r="AD132" s="120" t="s">
        <v>110</v>
      </c>
      <c r="AE132" s="119" t="s">
        <v>111</v>
      </c>
      <c r="AF132" s="108">
        <v>1015</v>
      </c>
      <c r="AG132" s="108" t="s">
        <v>361</v>
      </c>
      <c r="AH132" s="108" t="s">
        <v>160</v>
      </c>
      <c r="AI132" s="108" t="s">
        <v>155</v>
      </c>
      <c r="AJ132" s="108"/>
      <c r="AK132" s="115" t="s">
        <v>837</v>
      </c>
      <c r="AL132" s="115"/>
      <c r="AM132" s="115"/>
      <c r="AN132" s="17" t="s">
        <v>838</v>
      </c>
      <c r="AO132" s="121">
        <f>VLOOKUP(I132,[3]DATOS!$B$6:$D$46,3)</f>
        <v>3729631</v>
      </c>
      <c r="AP132" s="122">
        <f t="shared" si="28"/>
        <v>2424260</v>
      </c>
      <c r="AQ132" s="122">
        <f t="shared" si="29"/>
        <v>6153891</v>
      </c>
      <c r="AR132" s="122">
        <f t="shared" si="30"/>
        <v>0</v>
      </c>
      <c r="AS132" s="122">
        <v>0</v>
      </c>
      <c r="AT132" s="122">
        <f>ROUND(+AQ132*20%,0)</f>
        <v>1230778</v>
      </c>
      <c r="AU132" s="122"/>
      <c r="AV132" s="122">
        <v>0</v>
      </c>
      <c r="AW132" s="122">
        <f t="shared" si="31"/>
        <v>29000</v>
      </c>
      <c r="AX132" s="122">
        <v>0</v>
      </c>
      <c r="AY132" s="134">
        <v>0</v>
      </c>
      <c r="AZ132" s="122">
        <f t="shared" si="32"/>
        <v>0</v>
      </c>
      <c r="BA132" s="122">
        <f t="shared" si="33"/>
        <v>4960409</v>
      </c>
      <c r="BB132" s="122">
        <f t="shared" si="34"/>
        <v>2453260</v>
      </c>
      <c r="BC132" s="122">
        <f t="shared" si="35"/>
        <v>7413669</v>
      </c>
      <c r="BD132" s="106"/>
      <c r="BE132" s="125" t="str">
        <f t="shared" ref="BE132:BE151" si="36">+CONCATENATE(Q132,R132)</f>
        <v>Despacho del Superintendente Delegado para la Protección de la Competencia- Grupo de Trabajo de Protección de la Competencia</v>
      </c>
      <c r="BH132" s="126"/>
      <c r="BI132" s="127"/>
    </row>
    <row r="133" spans="1:96" ht="25.5" x14ac:dyDescent="0.25">
      <c r="A133" s="106" t="s">
        <v>140</v>
      </c>
      <c r="B133" s="105" t="s">
        <v>141</v>
      </c>
      <c r="C133" s="106" t="s">
        <v>142</v>
      </c>
      <c r="D133" s="132">
        <v>19090695</v>
      </c>
      <c r="E133" s="105" t="s">
        <v>839</v>
      </c>
      <c r="F133" s="107" t="s">
        <v>840</v>
      </c>
      <c r="G133" s="106" t="s">
        <v>36</v>
      </c>
      <c r="H133" s="107" t="s">
        <v>331</v>
      </c>
      <c r="I133" s="108" t="s">
        <v>332</v>
      </c>
      <c r="J133" s="108">
        <v>18</v>
      </c>
      <c r="K133" s="108"/>
      <c r="L133" s="109"/>
      <c r="M133" s="110"/>
      <c r="N133" s="109"/>
      <c r="O133" s="110"/>
      <c r="P133" s="110" t="s">
        <v>103</v>
      </c>
      <c r="Q133" s="107" t="s">
        <v>386</v>
      </c>
      <c r="R133" s="111"/>
      <c r="S133" s="112" t="s">
        <v>106</v>
      </c>
      <c r="T133" s="113" t="s">
        <v>841</v>
      </c>
      <c r="U133" s="133">
        <v>70259</v>
      </c>
      <c r="V133" s="115">
        <v>18258</v>
      </c>
      <c r="W133" s="115">
        <f t="shared" ca="1" si="25"/>
        <v>42293.432304166665</v>
      </c>
      <c r="X133" s="116">
        <f t="shared" ca="1" si="26"/>
        <v>64.904109589041099</v>
      </c>
      <c r="Y133" s="201">
        <v>34786</v>
      </c>
      <c r="Z133" s="108">
        <f t="shared" ca="1" si="27"/>
        <v>20.268493150684932</v>
      </c>
      <c r="AA133" s="118"/>
      <c r="AB133" s="119" t="s">
        <v>168</v>
      </c>
      <c r="AC133" s="119" t="s">
        <v>168</v>
      </c>
      <c r="AD133" s="120"/>
      <c r="AE133" s="119" t="s">
        <v>336</v>
      </c>
      <c r="AF133" s="108">
        <v>20</v>
      </c>
      <c r="AG133" s="108" t="s">
        <v>112</v>
      </c>
      <c r="AH133" s="108" t="s">
        <v>690</v>
      </c>
      <c r="AI133" s="108" t="s">
        <v>114</v>
      </c>
      <c r="AJ133" s="108"/>
      <c r="AK133" s="115">
        <v>40934</v>
      </c>
      <c r="AL133" s="115"/>
      <c r="AM133" s="115"/>
      <c r="AN133" s="17" t="s">
        <v>842</v>
      </c>
      <c r="AO133" s="121">
        <f>VLOOKUP(I133,[3]DATOS!$B$6:$D$46,3)</f>
        <v>4813506</v>
      </c>
      <c r="AP133" s="122">
        <f t="shared" si="28"/>
        <v>3128779</v>
      </c>
      <c r="AQ133" s="122">
        <f t="shared" si="29"/>
        <v>7942285</v>
      </c>
      <c r="AR133" s="122">
        <f t="shared" si="30"/>
        <v>0</v>
      </c>
      <c r="AS133" s="173">
        <f>ROUND(+AO133*35%,0)</f>
        <v>1684727</v>
      </c>
      <c r="AT133" s="122">
        <v>0</v>
      </c>
      <c r="AU133" s="122"/>
      <c r="AV133" s="122">
        <v>0</v>
      </c>
      <c r="AW133" s="122">
        <f t="shared" si="31"/>
        <v>29000</v>
      </c>
      <c r="AX133" s="122">
        <v>0</v>
      </c>
      <c r="AY133" s="134">
        <v>0</v>
      </c>
      <c r="AZ133" s="122">
        <f t="shared" si="32"/>
        <v>1095073</v>
      </c>
      <c r="BA133" s="122">
        <f t="shared" si="33"/>
        <v>6498233</v>
      </c>
      <c r="BB133" s="122">
        <f t="shared" si="34"/>
        <v>4252852</v>
      </c>
      <c r="BC133" s="122">
        <f t="shared" si="35"/>
        <v>10751085</v>
      </c>
      <c r="BD133" s="106"/>
      <c r="BE133" s="125" t="str">
        <f t="shared" si="36"/>
        <v>Oficina de Control Interno</v>
      </c>
      <c r="BH133" s="126"/>
      <c r="BI133" s="127"/>
    </row>
    <row r="134" spans="1:96" ht="25.5" x14ac:dyDescent="0.25">
      <c r="A134" s="106" t="s">
        <v>95</v>
      </c>
      <c r="B134" s="105" t="s">
        <v>96</v>
      </c>
      <c r="C134" s="106" t="s">
        <v>97</v>
      </c>
      <c r="D134" s="132">
        <v>39644063</v>
      </c>
      <c r="E134" s="105" t="s">
        <v>843</v>
      </c>
      <c r="F134" s="107" t="s">
        <v>844</v>
      </c>
      <c r="G134" s="106" t="s">
        <v>845</v>
      </c>
      <c r="H134" s="107" t="s">
        <v>145</v>
      </c>
      <c r="I134" s="108" t="s">
        <v>358</v>
      </c>
      <c r="J134" s="108">
        <v>290</v>
      </c>
      <c r="K134" s="108">
        <v>454</v>
      </c>
      <c r="L134" s="109" t="s">
        <v>231</v>
      </c>
      <c r="M134" s="110" t="s">
        <v>232</v>
      </c>
      <c r="N134" s="109"/>
      <c r="O134" s="110"/>
      <c r="P134" s="110" t="s">
        <v>103</v>
      </c>
      <c r="Q134" s="107" t="s">
        <v>119</v>
      </c>
      <c r="R134" s="111" t="s">
        <v>707</v>
      </c>
      <c r="S134" s="112" t="s">
        <v>846</v>
      </c>
      <c r="T134" s="113"/>
      <c r="U134" s="133" t="s">
        <v>26</v>
      </c>
      <c r="V134" s="115">
        <v>24215</v>
      </c>
      <c r="W134" s="115">
        <f t="shared" ca="1" si="25"/>
        <v>42293.432304166665</v>
      </c>
      <c r="X134" s="116">
        <f t="shared" ca="1" si="26"/>
        <v>48.816438356164383</v>
      </c>
      <c r="Y134" s="117">
        <v>34774</v>
      </c>
      <c r="Z134" s="108">
        <f t="shared" ca="1" si="27"/>
        <v>20.301369863013697</v>
      </c>
      <c r="AA134" s="118"/>
      <c r="AB134" s="119" t="s">
        <v>152</v>
      </c>
      <c r="AC134" s="119" t="s">
        <v>153</v>
      </c>
      <c r="AD134" s="120" t="s">
        <v>110</v>
      </c>
      <c r="AE134" s="119" t="s">
        <v>111</v>
      </c>
      <c r="AF134" s="108">
        <v>31</v>
      </c>
      <c r="AG134" s="108" t="s">
        <v>112</v>
      </c>
      <c r="AH134" s="108" t="s">
        <v>124</v>
      </c>
      <c r="AI134" s="108" t="s">
        <v>155</v>
      </c>
      <c r="AJ134" s="108"/>
      <c r="AK134" s="115">
        <v>41502</v>
      </c>
      <c r="AL134" s="115"/>
      <c r="AM134" s="115"/>
      <c r="AN134" s="15" t="s">
        <v>847</v>
      </c>
      <c r="AO134" s="121">
        <f>VLOOKUP(I134,[3]DATOS!$B$6:$D$46,3)</f>
        <v>1694203</v>
      </c>
      <c r="AP134" s="122">
        <f t="shared" si="28"/>
        <v>1101232</v>
      </c>
      <c r="AQ134" s="122">
        <f t="shared" si="29"/>
        <v>2795435</v>
      </c>
      <c r="AR134" s="122">
        <f t="shared" si="30"/>
        <v>0</v>
      </c>
      <c r="AS134" s="122">
        <v>0</v>
      </c>
      <c r="AT134" s="122">
        <v>0</v>
      </c>
      <c r="AU134" s="122"/>
      <c r="AV134" s="122">
        <v>0</v>
      </c>
      <c r="AW134" s="122">
        <f t="shared" si="31"/>
        <v>29000</v>
      </c>
      <c r="AX134" s="122">
        <v>0</v>
      </c>
      <c r="AY134" s="134">
        <v>0</v>
      </c>
      <c r="AZ134" s="122">
        <f t="shared" si="32"/>
        <v>0</v>
      </c>
      <c r="BA134" s="122">
        <f t="shared" si="33"/>
        <v>1694203</v>
      </c>
      <c r="BB134" s="122">
        <f t="shared" si="34"/>
        <v>1130232</v>
      </c>
      <c r="BC134" s="122">
        <f t="shared" si="35"/>
        <v>2824435</v>
      </c>
      <c r="BD134" s="106"/>
      <c r="BE134" s="125" t="str">
        <f t="shared" si="36"/>
        <v>Oficina de Servicios al Consumidor y de Apoyo Empresarial- Grupo de Trabajo de Atención al Ciudadano</v>
      </c>
      <c r="BH134" s="126"/>
      <c r="BI134" s="127"/>
      <c r="CR134" s="128"/>
    </row>
    <row r="135" spans="1:96" ht="63.75" x14ac:dyDescent="0.25">
      <c r="A135" s="106" t="s">
        <v>95</v>
      </c>
      <c r="B135" s="105" t="s">
        <v>276</v>
      </c>
      <c r="C135" s="106" t="s">
        <v>97</v>
      </c>
      <c r="D135" s="132">
        <v>1012379301</v>
      </c>
      <c r="E135" s="105" t="s">
        <v>848</v>
      </c>
      <c r="F135" s="107" t="s">
        <v>849</v>
      </c>
      <c r="G135" s="106" t="s">
        <v>36</v>
      </c>
      <c r="H135" s="107" t="s">
        <v>130</v>
      </c>
      <c r="I135" s="108" t="s">
        <v>811</v>
      </c>
      <c r="J135" s="108"/>
      <c r="K135" s="108"/>
      <c r="L135" s="109"/>
      <c r="M135" s="110"/>
      <c r="N135" s="160" t="s">
        <v>850</v>
      </c>
      <c r="O135" s="110"/>
      <c r="P135" s="110" t="s">
        <v>103</v>
      </c>
      <c r="Q135" s="107" t="s">
        <v>167</v>
      </c>
      <c r="R135" s="109" t="s">
        <v>499</v>
      </c>
      <c r="S135" s="112" t="s">
        <v>851</v>
      </c>
      <c r="T135" s="151" t="s">
        <v>120</v>
      </c>
      <c r="U135" s="133"/>
      <c r="V135" s="115">
        <v>33449</v>
      </c>
      <c r="W135" s="115">
        <f t="shared" ca="1" si="25"/>
        <v>42293.432304166665</v>
      </c>
      <c r="X135" s="116">
        <f t="shared" ca="1" si="26"/>
        <v>23.87945205479452</v>
      </c>
      <c r="Y135" s="117">
        <v>40679</v>
      </c>
      <c r="Z135" s="108">
        <f t="shared" ca="1" si="27"/>
        <v>4.3561643835616435</v>
      </c>
      <c r="AA135" s="118"/>
      <c r="AB135" s="119" t="s">
        <v>108</v>
      </c>
      <c r="AC135" s="119" t="s">
        <v>136</v>
      </c>
      <c r="AD135" s="120" t="s">
        <v>282</v>
      </c>
      <c r="AE135" s="119" t="s">
        <v>137</v>
      </c>
      <c r="AF135" s="108">
        <v>111</v>
      </c>
      <c r="AG135" s="108" t="s">
        <v>112</v>
      </c>
      <c r="AH135" s="108" t="s">
        <v>852</v>
      </c>
      <c r="AI135" s="108" t="s">
        <v>114</v>
      </c>
      <c r="AJ135" s="108"/>
      <c r="AK135" s="115">
        <v>42047</v>
      </c>
      <c r="AL135" s="115"/>
      <c r="AM135" s="115"/>
      <c r="AN135" s="16" t="s">
        <v>853</v>
      </c>
      <c r="AO135" s="121">
        <f>VLOOKUP(I135,[3]DATOS!$B$6:$D$46,3)</f>
        <v>1253616</v>
      </c>
      <c r="AP135" s="122">
        <f t="shared" si="28"/>
        <v>814850</v>
      </c>
      <c r="AQ135" s="122">
        <f t="shared" si="29"/>
        <v>2068466</v>
      </c>
      <c r="AR135" s="122">
        <f t="shared" si="30"/>
        <v>74000</v>
      </c>
      <c r="AS135" s="122">
        <v>0</v>
      </c>
      <c r="AT135" s="122">
        <v>0</v>
      </c>
      <c r="AU135" s="122"/>
      <c r="AV135" s="122">
        <v>0</v>
      </c>
      <c r="AW135" s="122">
        <f t="shared" si="31"/>
        <v>29000</v>
      </c>
      <c r="AX135" s="122">
        <v>0</v>
      </c>
      <c r="AY135" s="134">
        <v>0</v>
      </c>
      <c r="AZ135" s="122">
        <f t="shared" si="32"/>
        <v>0</v>
      </c>
      <c r="BA135" s="122">
        <f t="shared" si="33"/>
        <v>1327616</v>
      </c>
      <c r="BB135" s="122">
        <f t="shared" si="34"/>
        <v>843850</v>
      </c>
      <c r="BC135" s="122">
        <f t="shared" si="35"/>
        <v>2171466</v>
      </c>
      <c r="BD135" s="106"/>
      <c r="BE135" s="125" t="str">
        <f t="shared" si="36"/>
        <v>Secretaría General- Grupo de Trabajo de Talento Humano</v>
      </c>
      <c r="BH135" s="126"/>
      <c r="BI135" s="127"/>
    </row>
    <row r="136" spans="1:96" x14ac:dyDescent="0.25">
      <c r="A136" s="106" t="s">
        <v>95</v>
      </c>
      <c r="B136" s="105" t="s">
        <v>96</v>
      </c>
      <c r="C136" s="106" t="s">
        <v>97</v>
      </c>
      <c r="D136" s="141">
        <v>1047365237</v>
      </c>
      <c r="E136" s="142" t="s">
        <v>854</v>
      </c>
      <c r="F136" s="142" t="s">
        <v>855</v>
      </c>
      <c r="G136" s="106" t="s">
        <v>856</v>
      </c>
      <c r="H136" s="107" t="s">
        <v>101</v>
      </c>
      <c r="I136" s="108" t="s">
        <v>358</v>
      </c>
      <c r="J136" s="108">
        <v>285</v>
      </c>
      <c r="K136" s="108"/>
      <c r="L136" s="109"/>
      <c r="M136" s="110"/>
      <c r="N136" s="109"/>
      <c r="O136" s="110"/>
      <c r="P136" s="110" t="s">
        <v>202</v>
      </c>
      <c r="Q136" s="107" t="s">
        <v>203</v>
      </c>
      <c r="R136" s="109" t="s">
        <v>611</v>
      </c>
      <c r="S136" s="112" t="s">
        <v>106</v>
      </c>
      <c r="T136" s="143" t="s">
        <v>857</v>
      </c>
      <c r="U136" s="144">
        <v>165954</v>
      </c>
      <c r="V136" s="145">
        <v>31344</v>
      </c>
      <c r="W136" s="146">
        <f t="shared" ca="1" si="25"/>
        <v>42293.432304166665</v>
      </c>
      <c r="X136" s="147">
        <f t="shared" ca="1" si="26"/>
        <v>29.567123287671233</v>
      </c>
      <c r="Y136" s="148">
        <v>41439</v>
      </c>
      <c r="Z136" s="147">
        <f t="shared" ca="1" si="27"/>
        <v>2.3068493150684932</v>
      </c>
      <c r="AA136" s="118"/>
      <c r="AB136" s="119" t="s">
        <v>108</v>
      </c>
      <c r="AC136" s="119" t="s">
        <v>109</v>
      </c>
      <c r="AD136" s="120" t="s">
        <v>110</v>
      </c>
      <c r="AE136" s="119" t="s">
        <v>111</v>
      </c>
      <c r="AF136" s="108">
        <v>4030</v>
      </c>
      <c r="AG136" s="108" t="s">
        <v>70</v>
      </c>
      <c r="AH136" s="149" t="s">
        <v>605</v>
      </c>
      <c r="AI136" s="149" t="s">
        <v>114</v>
      </c>
      <c r="AJ136" s="150"/>
      <c r="AK136" s="115"/>
      <c r="AL136" s="115"/>
      <c r="AM136" s="115"/>
      <c r="AN136" s="25" t="s">
        <v>858</v>
      </c>
      <c r="AO136" s="121">
        <f>VLOOKUP(I136,[3]DATOS!$B$6:$D$46,3)</f>
        <v>1694203</v>
      </c>
      <c r="AP136" s="122">
        <f t="shared" si="28"/>
        <v>1101232</v>
      </c>
      <c r="AQ136" s="122">
        <f t="shared" si="29"/>
        <v>2795435</v>
      </c>
      <c r="AR136" s="122">
        <f t="shared" si="30"/>
        <v>0</v>
      </c>
      <c r="AS136" s="122">
        <v>0</v>
      </c>
      <c r="AT136" s="122">
        <v>0</v>
      </c>
      <c r="AU136" s="122"/>
      <c r="AV136" s="122">
        <v>0</v>
      </c>
      <c r="AW136" s="122">
        <f t="shared" si="31"/>
        <v>29000</v>
      </c>
      <c r="AX136" s="122">
        <v>0</v>
      </c>
      <c r="AY136" s="134">
        <v>0</v>
      </c>
      <c r="AZ136" s="122">
        <f t="shared" si="32"/>
        <v>0</v>
      </c>
      <c r="BA136" s="122">
        <f t="shared" si="33"/>
        <v>1694203</v>
      </c>
      <c r="BB136" s="122">
        <f t="shared" si="34"/>
        <v>1130232</v>
      </c>
      <c r="BC136" s="122">
        <f t="shared" si="35"/>
        <v>2824435</v>
      </c>
      <c r="BD136" s="106"/>
      <c r="BE136" s="125" t="str">
        <f t="shared" si="36"/>
        <v>Despacho del Superintendente Delegado para Asuntos Jurisdiccionales- Grupo de Trabajo de Calificación</v>
      </c>
      <c r="BH136" s="126"/>
      <c r="BI136" s="127"/>
    </row>
    <row r="137" spans="1:96" x14ac:dyDescent="0.25">
      <c r="A137" s="106" t="s">
        <v>95</v>
      </c>
      <c r="B137" s="105" t="s">
        <v>127</v>
      </c>
      <c r="C137" s="106" t="s">
        <v>97</v>
      </c>
      <c r="D137" s="132">
        <v>51985760</v>
      </c>
      <c r="E137" s="105" t="s">
        <v>859</v>
      </c>
      <c r="F137" s="107" t="s">
        <v>860</v>
      </c>
      <c r="G137" s="106" t="s">
        <v>36</v>
      </c>
      <c r="H137" s="88" t="s">
        <v>861</v>
      </c>
      <c r="I137" s="108" t="s">
        <v>481</v>
      </c>
      <c r="J137" s="108">
        <v>434</v>
      </c>
      <c r="K137" s="108"/>
      <c r="L137" s="107"/>
      <c r="M137" s="108"/>
      <c r="N137" s="160" t="s">
        <v>862</v>
      </c>
      <c r="O137" s="110"/>
      <c r="P137" s="110" t="s">
        <v>103</v>
      </c>
      <c r="Q137" s="107" t="s">
        <v>104</v>
      </c>
      <c r="R137" s="111"/>
      <c r="S137" s="112" t="s">
        <v>267</v>
      </c>
      <c r="T137" s="112"/>
      <c r="U137" s="133"/>
      <c r="V137" s="115">
        <v>25593</v>
      </c>
      <c r="W137" s="115">
        <f t="shared" ca="1" si="25"/>
        <v>42293.432304166665</v>
      </c>
      <c r="X137" s="116">
        <f t="shared" ca="1" si="26"/>
        <v>45.098630136986301</v>
      </c>
      <c r="Y137" s="117">
        <v>40975</v>
      </c>
      <c r="Z137" s="108">
        <f t="shared" ca="1" si="27"/>
        <v>3.558904109589041</v>
      </c>
      <c r="AA137" s="118"/>
      <c r="AB137" s="119" t="s">
        <v>108</v>
      </c>
      <c r="AC137" s="119" t="s">
        <v>252</v>
      </c>
      <c r="AD137" s="120" t="s">
        <v>282</v>
      </c>
      <c r="AE137" s="119" t="s">
        <v>253</v>
      </c>
      <c r="AF137" s="108">
        <v>140</v>
      </c>
      <c r="AG137" s="108" t="s">
        <v>112</v>
      </c>
      <c r="AH137" s="108" t="s">
        <v>124</v>
      </c>
      <c r="AI137" s="108" t="s">
        <v>114</v>
      </c>
      <c r="AJ137" s="108"/>
      <c r="AK137" s="115">
        <v>40995</v>
      </c>
      <c r="AL137" s="115"/>
      <c r="AM137" s="115"/>
      <c r="AN137" s="17" t="s">
        <v>863</v>
      </c>
      <c r="AO137" s="121">
        <f>VLOOKUP(I137,[3]DATOS!$B$6:$D$46,3)</f>
        <v>1253616</v>
      </c>
      <c r="AP137" s="122">
        <f t="shared" si="28"/>
        <v>814850</v>
      </c>
      <c r="AQ137" s="122">
        <f t="shared" si="29"/>
        <v>2068466</v>
      </c>
      <c r="AR137" s="122">
        <f t="shared" si="30"/>
        <v>74000</v>
      </c>
      <c r="AS137" s="122">
        <v>0</v>
      </c>
      <c r="AT137" s="122">
        <v>0</v>
      </c>
      <c r="AU137" s="122"/>
      <c r="AV137" s="122">
        <v>0</v>
      </c>
      <c r="AW137" s="122">
        <f t="shared" si="31"/>
        <v>29000</v>
      </c>
      <c r="AX137" s="122">
        <v>0</v>
      </c>
      <c r="AY137" s="134">
        <v>0</v>
      </c>
      <c r="AZ137" s="122">
        <f t="shared" si="32"/>
        <v>0</v>
      </c>
      <c r="BA137" s="122">
        <f t="shared" si="33"/>
        <v>1327616</v>
      </c>
      <c r="BB137" s="122">
        <f t="shared" si="34"/>
        <v>843850</v>
      </c>
      <c r="BC137" s="122">
        <f t="shared" si="35"/>
        <v>2171466</v>
      </c>
      <c r="BD137" s="106"/>
      <c r="BE137" s="125" t="str">
        <f t="shared" si="36"/>
        <v>Dirección Administrativa</v>
      </c>
      <c r="BH137" s="126"/>
      <c r="BI137" s="127"/>
    </row>
    <row r="138" spans="1:96" x14ac:dyDescent="0.25">
      <c r="A138" s="106" t="s">
        <v>95</v>
      </c>
      <c r="B138" s="105" t="s">
        <v>96</v>
      </c>
      <c r="C138" s="106" t="s">
        <v>97</v>
      </c>
      <c r="D138" s="132">
        <v>27805134</v>
      </c>
      <c r="E138" s="105" t="s">
        <v>864</v>
      </c>
      <c r="F138" s="107" t="s">
        <v>865</v>
      </c>
      <c r="G138" s="106" t="s">
        <v>866</v>
      </c>
      <c r="H138" s="107" t="s">
        <v>101</v>
      </c>
      <c r="I138" s="108" t="s">
        <v>175</v>
      </c>
      <c r="J138" s="108">
        <v>164</v>
      </c>
      <c r="K138" s="108"/>
      <c r="L138" s="109"/>
      <c r="M138" s="110"/>
      <c r="N138" s="109"/>
      <c r="O138" s="110"/>
      <c r="P138" s="110" t="s">
        <v>103</v>
      </c>
      <c r="Q138" s="107" t="s">
        <v>104</v>
      </c>
      <c r="R138" s="109" t="s">
        <v>105</v>
      </c>
      <c r="S138" s="112" t="s">
        <v>106</v>
      </c>
      <c r="T138" s="113" t="s">
        <v>107</v>
      </c>
      <c r="U138" s="133">
        <v>91372</v>
      </c>
      <c r="V138" s="115">
        <v>23376</v>
      </c>
      <c r="W138" s="115">
        <f t="shared" ca="1" si="25"/>
        <v>42293.432304166665</v>
      </c>
      <c r="X138" s="116">
        <f t="shared" ca="1" si="26"/>
        <v>51.084931506849315</v>
      </c>
      <c r="Y138" s="117">
        <v>40567</v>
      </c>
      <c r="Z138" s="108">
        <f t="shared" ca="1" si="27"/>
        <v>4.6630136986301371</v>
      </c>
      <c r="AA138" s="118"/>
      <c r="AB138" s="119" t="s">
        <v>108</v>
      </c>
      <c r="AC138" s="119" t="s">
        <v>109</v>
      </c>
      <c r="AD138" s="120" t="s">
        <v>110</v>
      </c>
      <c r="AE138" s="119" t="s">
        <v>111</v>
      </c>
      <c r="AF138" s="108">
        <v>144</v>
      </c>
      <c r="AG138" s="108" t="s">
        <v>112</v>
      </c>
      <c r="AH138" s="108" t="s">
        <v>160</v>
      </c>
      <c r="AI138" s="108" t="s">
        <v>196</v>
      </c>
      <c r="AJ138" s="108"/>
      <c r="AK138" s="115"/>
      <c r="AL138" s="115"/>
      <c r="AM138" s="115"/>
      <c r="AN138" s="17" t="s">
        <v>867</v>
      </c>
      <c r="AO138" s="121">
        <f>VLOOKUP(I138,[3]DATOS!$B$6:$D$46,3)</f>
        <v>2243986</v>
      </c>
      <c r="AP138" s="122">
        <f t="shared" si="28"/>
        <v>1458591</v>
      </c>
      <c r="AQ138" s="122">
        <f t="shared" si="29"/>
        <v>3702577</v>
      </c>
      <c r="AR138" s="122">
        <f t="shared" si="30"/>
        <v>0</v>
      </c>
      <c r="AS138" s="122">
        <v>0</v>
      </c>
      <c r="AT138" s="122">
        <v>0</v>
      </c>
      <c r="AU138" s="122"/>
      <c r="AV138" s="122">
        <v>0</v>
      </c>
      <c r="AW138" s="122">
        <f t="shared" si="31"/>
        <v>29000</v>
      </c>
      <c r="AX138" s="122">
        <v>0</v>
      </c>
      <c r="AY138" s="134">
        <v>0</v>
      </c>
      <c r="AZ138" s="122">
        <f t="shared" si="32"/>
        <v>0</v>
      </c>
      <c r="BA138" s="122">
        <f t="shared" si="33"/>
        <v>2243986</v>
      </c>
      <c r="BB138" s="122">
        <f t="shared" si="34"/>
        <v>1487591</v>
      </c>
      <c r="BC138" s="122">
        <f t="shared" si="35"/>
        <v>3731577</v>
      </c>
      <c r="BD138" s="106"/>
      <c r="BE138" s="125" t="str">
        <f t="shared" si="36"/>
        <v>Dirección Administrativa- Grupo de Trabajo de Contratación</v>
      </c>
      <c r="BH138" s="135"/>
      <c r="BI138" s="127"/>
    </row>
    <row r="139" spans="1:96" x14ac:dyDescent="0.25">
      <c r="A139" s="106" t="s">
        <v>95</v>
      </c>
      <c r="B139" s="105" t="s">
        <v>96</v>
      </c>
      <c r="C139" s="106" t="s">
        <v>97</v>
      </c>
      <c r="D139" s="132">
        <v>30723682</v>
      </c>
      <c r="E139" s="105" t="s">
        <v>868</v>
      </c>
      <c r="F139" s="107" t="s">
        <v>869</v>
      </c>
      <c r="G139" s="106" t="s">
        <v>870</v>
      </c>
      <c r="H139" s="107" t="s">
        <v>145</v>
      </c>
      <c r="I139" s="108" t="s">
        <v>175</v>
      </c>
      <c r="J139" s="108"/>
      <c r="K139" s="108"/>
      <c r="L139" s="107" t="s">
        <v>396</v>
      </c>
      <c r="M139" s="108" t="s">
        <v>767</v>
      </c>
      <c r="N139" s="109"/>
      <c r="O139" s="110"/>
      <c r="P139" s="110" t="s">
        <v>103</v>
      </c>
      <c r="Q139" s="107" t="s">
        <v>119</v>
      </c>
      <c r="R139" s="111" t="s">
        <v>616</v>
      </c>
      <c r="S139" s="112" t="s">
        <v>871</v>
      </c>
      <c r="T139" s="113"/>
      <c r="U139" s="133"/>
      <c r="V139" s="115">
        <v>23053</v>
      </c>
      <c r="W139" s="115">
        <f t="shared" ca="1" si="25"/>
        <v>42293.432304166665</v>
      </c>
      <c r="X139" s="116">
        <f t="shared" ca="1" si="26"/>
        <v>51.958904109589042</v>
      </c>
      <c r="Y139" s="117">
        <v>34299</v>
      </c>
      <c r="Z139" s="108">
        <f t="shared" ca="1" si="27"/>
        <v>21.589041095890412</v>
      </c>
      <c r="AA139" s="118"/>
      <c r="AB139" s="119" t="s">
        <v>152</v>
      </c>
      <c r="AC139" s="119" t="s">
        <v>153</v>
      </c>
      <c r="AD139" s="120" t="s">
        <v>110</v>
      </c>
      <c r="AE139" s="119" t="s">
        <v>111</v>
      </c>
      <c r="AF139" s="108">
        <v>37</v>
      </c>
      <c r="AG139" s="108" t="s">
        <v>112</v>
      </c>
      <c r="AH139" s="108" t="s">
        <v>124</v>
      </c>
      <c r="AI139" s="108" t="s">
        <v>114</v>
      </c>
      <c r="AJ139" s="168" t="s">
        <v>27</v>
      </c>
      <c r="AK139" s="115">
        <v>41810</v>
      </c>
      <c r="AL139" s="115"/>
      <c r="AM139" s="115"/>
      <c r="AN139" s="15" t="s">
        <v>872</v>
      </c>
      <c r="AO139" s="121">
        <f>VLOOKUP(I139,[3]DATOS!$B$6:$D$46,3)</f>
        <v>2243986</v>
      </c>
      <c r="AP139" s="122">
        <f t="shared" si="28"/>
        <v>1458591</v>
      </c>
      <c r="AQ139" s="122">
        <f t="shared" si="29"/>
        <v>3702577</v>
      </c>
      <c r="AR139" s="122">
        <f t="shared" si="30"/>
        <v>0</v>
      </c>
      <c r="AS139" s="122">
        <v>0</v>
      </c>
      <c r="AT139" s="122">
        <v>0</v>
      </c>
      <c r="AU139" s="122"/>
      <c r="AV139" s="122">
        <v>0</v>
      </c>
      <c r="AW139" s="122">
        <f t="shared" si="31"/>
        <v>29000</v>
      </c>
      <c r="AX139" s="122">
        <v>0</v>
      </c>
      <c r="AY139" s="134">
        <f>ROUND(AO139*15%,0)</f>
        <v>336598</v>
      </c>
      <c r="AZ139" s="122">
        <f t="shared" si="32"/>
        <v>0</v>
      </c>
      <c r="BA139" s="122">
        <f t="shared" si="33"/>
        <v>2243986</v>
      </c>
      <c r="BB139" s="122">
        <f t="shared" si="34"/>
        <v>1824189</v>
      </c>
      <c r="BC139" s="122">
        <f t="shared" si="35"/>
        <v>4068175</v>
      </c>
      <c r="BD139" s="106"/>
      <c r="BE139" s="125" t="str">
        <f t="shared" si="36"/>
        <v>Oficina de Servicios al Consumidor y de Apoyo Empresarial- Grupo de Trabajo Aula de Propiedad Industrial</v>
      </c>
      <c r="BH139" s="126"/>
      <c r="BI139" s="127"/>
      <c r="BS139" s="103"/>
      <c r="BT139" s="103"/>
    </row>
    <row r="140" spans="1:96" ht="25.5" x14ac:dyDescent="0.25">
      <c r="A140" s="106" t="s">
        <v>95</v>
      </c>
      <c r="B140" s="105" t="s">
        <v>96</v>
      </c>
      <c r="C140" s="106" t="s">
        <v>97</v>
      </c>
      <c r="D140" s="132">
        <v>52866666</v>
      </c>
      <c r="E140" s="105" t="s">
        <v>873</v>
      </c>
      <c r="F140" s="185" t="s">
        <v>874</v>
      </c>
      <c r="G140" s="106" t="s">
        <v>36</v>
      </c>
      <c r="H140" s="107" t="s">
        <v>756</v>
      </c>
      <c r="I140" s="108" t="s">
        <v>757</v>
      </c>
      <c r="J140" s="108">
        <v>10</v>
      </c>
      <c r="K140" s="108"/>
      <c r="L140" s="111"/>
      <c r="M140" s="136"/>
      <c r="N140" s="111"/>
      <c r="O140" s="136"/>
      <c r="P140" s="110" t="s">
        <v>103</v>
      </c>
      <c r="Q140" s="107" t="s">
        <v>149</v>
      </c>
      <c r="R140" s="111" t="s">
        <v>120</v>
      </c>
      <c r="S140" s="112" t="s">
        <v>106</v>
      </c>
      <c r="T140" s="113" t="s">
        <v>875</v>
      </c>
      <c r="U140" s="133">
        <v>176750</v>
      </c>
      <c r="V140" s="115">
        <v>30074</v>
      </c>
      <c r="W140" s="115">
        <f t="shared" ca="1" si="25"/>
        <v>42293.432304166665</v>
      </c>
      <c r="X140" s="116">
        <f t="shared" ca="1" si="26"/>
        <v>32.994520547945207</v>
      </c>
      <c r="Y140" s="117">
        <v>41506</v>
      </c>
      <c r="Z140" s="108">
        <f t="shared" ca="1" si="27"/>
        <v>2.1260273972602741</v>
      </c>
      <c r="AA140" s="118"/>
      <c r="AB140" s="119" t="s">
        <v>168</v>
      </c>
      <c r="AC140" s="119" t="s">
        <v>168</v>
      </c>
      <c r="AD140" s="120"/>
      <c r="AE140" s="119" t="s">
        <v>169</v>
      </c>
      <c r="AF140" s="108">
        <v>3100</v>
      </c>
      <c r="AG140" s="108" t="s">
        <v>70</v>
      </c>
      <c r="AH140" s="108" t="s">
        <v>160</v>
      </c>
      <c r="AI140" s="108" t="s">
        <v>155</v>
      </c>
      <c r="AJ140" s="108"/>
      <c r="AK140" s="115"/>
      <c r="AL140" s="115"/>
      <c r="AM140" s="115"/>
      <c r="AN140" s="15" t="s">
        <v>876</v>
      </c>
      <c r="AO140" s="121">
        <f>VLOOKUP(I140,[3]DATOS!$B$6:$D$46,3)</f>
        <v>4100816</v>
      </c>
      <c r="AP140" s="122">
        <f t="shared" si="28"/>
        <v>2665530</v>
      </c>
      <c r="AQ140" s="122">
        <f t="shared" si="29"/>
        <v>6766346</v>
      </c>
      <c r="AR140" s="122">
        <f t="shared" si="30"/>
        <v>0</v>
      </c>
      <c r="AS140" s="124">
        <f>ROUND(+AO140*50%,0)</f>
        <v>2050408</v>
      </c>
      <c r="AT140" s="122">
        <v>0</v>
      </c>
      <c r="AU140" s="122"/>
      <c r="AV140" s="122">
        <v>0</v>
      </c>
      <c r="AW140" s="122">
        <f t="shared" si="31"/>
        <v>29000</v>
      </c>
      <c r="AX140" s="122">
        <v>0</v>
      </c>
      <c r="AY140" s="134">
        <v>0</v>
      </c>
      <c r="AZ140" s="122">
        <f t="shared" si="32"/>
        <v>1332765</v>
      </c>
      <c r="BA140" s="122">
        <f t="shared" si="33"/>
        <v>6151224</v>
      </c>
      <c r="BB140" s="122">
        <f t="shared" si="34"/>
        <v>4027295</v>
      </c>
      <c r="BC140" s="122">
        <f t="shared" si="35"/>
        <v>10178519</v>
      </c>
      <c r="BD140" s="106"/>
      <c r="BE140" s="125" t="str">
        <f t="shared" si="36"/>
        <v>Dirección de Investigaciones de Protección al Consumidor</v>
      </c>
      <c r="BH140" s="155"/>
      <c r="BI140" s="127"/>
    </row>
    <row r="141" spans="1:96" x14ac:dyDescent="0.25">
      <c r="A141" s="106" t="s">
        <v>95</v>
      </c>
      <c r="B141" s="105" t="s">
        <v>96</v>
      </c>
      <c r="C141" s="106" t="s">
        <v>97</v>
      </c>
      <c r="D141" s="132">
        <v>51874235</v>
      </c>
      <c r="E141" s="105" t="s">
        <v>877</v>
      </c>
      <c r="F141" s="107" t="s">
        <v>878</v>
      </c>
      <c r="G141" s="106" t="s">
        <v>36</v>
      </c>
      <c r="H141" s="107" t="s">
        <v>145</v>
      </c>
      <c r="I141" s="108" t="s">
        <v>159</v>
      </c>
      <c r="J141" s="108">
        <v>200</v>
      </c>
      <c r="K141" s="108"/>
      <c r="L141" s="107" t="s">
        <v>241</v>
      </c>
      <c r="M141" s="110" t="s">
        <v>811</v>
      </c>
      <c r="N141" s="109" t="s">
        <v>148</v>
      </c>
      <c r="O141" s="110"/>
      <c r="P141" s="110" t="s">
        <v>103</v>
      </c>
      <c r="Q141" s="107" t="s">
        <v>333</v>
      </c>
      <c r="R141" s="111" t="s">
        <v>879</v>
      </c>
      <c r="S141" s="112" t="s">
        <v>880</v>
      </c>
      <c r="T141" s="113"/>
      <c r="U141" s="133" t="s">
        <v>881</v>
      </c>
      <c r="V141" s="115">
        <v>24493</v>
      </c>
      <c r="W141" s="115">
        <f t="shared" ca="1" si="25"/>
        <v>42293.432304166665</v>
      </c>
      <c r="X141" s="116">
        <f t="shared" ca="1" si="26"/>
        <v>48.06849315068493</v>
      </c>
      <c r="Y141" s="117">
        <v>34555</v>
      </c>
      <c r="Z141" s="108">
        <f t="shared" ca="1" si="27"/>
        <v>20.895890410958906</v>
      </c>
      <c r="AA141" s="118"/>
      <c r="AB141" s="119" t="s">
        <v>152</v>
      </c>
      <c r="AC141" s="119" t="s">
        <v>153</v>
      </c>
      <c r="AD141" s="120" t="s">
        <v>110</v>
      </c>
      <c r="AE141" s="119" t="s">
        <v>111</v>
      </c>
      <c r="AF141" s="108">
        <v>43</v>
      </c>
      <c r="AG141" s="108" t="s">
        <v>112</v>
      </c>
      <c r="AH141" s="108" t="s">
        <v>124</v>
      </c>
      <c r="AI141" s="108" t="s">
        <v>114</v>
      </c>
      <c r="AJ141" s="169"/>
      <c r="AK141" s="115">
        <v>40961</v>
      </c>
      <c r="AL141" s="115"/>
      <c r="AM141" s="115" t="s">
        <v>125</v>
      </c>
      <c r="AN141" s="15" t="s">
        <v>882</v>
      </c>
      <c r="AO141" s="121">
        <f>VLOOKUP(I141,[3]DATOS!$B$6:$D$46,3)</f>
        <v>2049478</v>
      </c>
      <c r="AP141" s="122">
        <f t="shared" si="28"/>
        <v>1332161</v>
      </c>
      <c r="AQ141" s="122">
        <f t="shared" si="29"/>
        <v>3381639</v>
      </c>
      <c r="AR141" s="122">
        <f t="shared" si="30"/>
        <v>0</v>
      </c>
      <c r="AS141" s="122">
        <v>0</v>
      </c>
      <c r="AT141" s="122">
        <v>0</v>
      </c>
      <c r="AU141" s="122"/>
      <c r="AV141" s="122">
        <v>0</v>
      </c>
      <c r="AW141" s="122">
        <f t="shared" si="31"/>
        <v>29000</v>
      </c>
      <c r="AX141" s="122">
        <v>0</v>
      </c>
      <c r="AY141" s="134">
        <v>0</v>
      </c>
      <c r="AZ141" s="122">
        <f t="shared" si="32"/>
        <v>0</v>
      </c>
      <c r="BA141" s="122">
        <f t="shared" si="33"/>
        <v>2049478</v>
      </c>
      <c r="BB141" s="122">
        <f t="shared" si="34"/>
        <v>1361161</v>
      </c>
      <c r="BC141" s="122">
        <f t="shared" si="35"/>
        <v>3410639</v>
      </c>
      <c r="BD141" s="106"/>
      <c r="BE141" s="125" t="str">
        <f t="shared" si="36"/>
        <v>Oficina de Tecnología e Informática- Grupo de Trabajo de Gestión de Información y Proyectos Informáticos</v>
      </c>
      <c r="BH141" s="126"/>
      <c r="BI141" s="127"/>
    </row>
    <row r="142" spans="1:96" ht="25.5" x14ac:dyDescent="0.25">
      <c r="A142" s="106" t="s">
        <v>140</v>
      </c>
      <c r="B142" s="105" t="s">
        <v>206</v>
      </c>
      <c r="C142" s="106" t="s">
        <v>142</v>
      </c>
      <c r="D142" s="132">
        <v>79428584</v>
      </c>
      <c r="E142" s="105" t="s">
        <v>883</v>
      </c>
      <c r="F142" s="107" t="s">
        <v>884</v>
      </c>
      <c r="G142" s="106" t="s">
        <v>36</v>
      </c>
      <c r="H142" s="107" t="s">
        <v>130</v>
      </c>
      <c r="I142" s="108" t="s">
        <v>209</v>
      </c>
      <c r="J142" s="108">
        <v>374</v>
      </c>
      <c r="K142" s="108"/>
      <c r="L142" s="107"/>
      <c r="M142" s="110"/>
      <c r="N142" s="109"/>
      <c r="O142" s="110"/>
      <c r="P142" s="110" t="s">
        <v>103</v>
      </c>
      <c r="Q142" s="107" t="s">
        <v>119</v>
      </c>
      <c r="R142" s="111" t="s">
        <v>707</v>
      </c>
      <c r="S142" s="112" t="s">
        <v>885</v>
      </c>
      <c r="T142" s="113"/>
      <c r="U142" s="133"/>
      <c r="V142" s="115">
        <v>24788</v>
      </c>
      <c r="W142" s="115">
        <f t="shared" ca="1" si="25"/>
        <v>42293.432304166665</v>
      </c>
      <c r="X142" s="116">
        <f t="shared" ca="1" si="26"/>
        <v>47.271232876712325</v>
      </c>
      <c r="Y142" s="117">
        <v>40830</v>
      </c>
      <c r="Z142" s="108">
        <f t="shared" ca="1" si="27"/>
        <v>3.9506849315068493</v>
      </c>
      <c r="AA142" s="118"/>
      <c r="AB142" s="119" t="s">
        <v>108</v>
      </c>
      <c r="AC142" s="119" t="s">
        <v>136</v>
      </c>
      <c r="AD142" s="120" t="s">
        <v>110</v>
      </c>
      <c r="AE142" s="119" t="s">
        <v>211</v>
      </c>
      <c r="AF142" s="108">
        <v>31</v>
      </c>
      <c r="AG142" s="108" t="s">
        <v>112</v>
      </c>
      <c r="AH142" s="108" t="s">
        <v>124</v>
      </c>
      <c r="AI142" s="108" t="s">
        <v>213</v>
      </c>
      <c r="AJ142" s="108"/>
      <c r="AK142" s="115"/>
      <c r="AL142" s="115"/>
      <c r="AM142" s="115"/>
      <c r="AN142" s="15" t="s">
        <v>886</v>
      </c>
      <c r="AO142" s="121">
        <f>VLOOKUP(I142,[3]DATOS!$B$6:$D$46,3)</f>
        <v>1382979</v>
      </c>
      <c r="AP142" s="122">
        <f t="shared" si="28"/>
        <v>898936</v>
      </c>
      <c r="AQ142" s="122">
        <f t="shared" si="29"/>
        <v>2281915</v>
      </c>
      <c r="AR142" s="122">
        <f t="shared" si="30"/>
        <v>0</v>
      </c>
      <c r="AS142" s="122">
        <v>0</v>
      </c>
      <c r="AT142" s="122">
        <v>0</v>
      </c>
      <c r="AU142" s="122"/>
      <c r="AV142" s="122">
        <v>0</v>
      </c>
      <c r="AW142" s="122">
        <f t="shared" si="31"/>
        <v>29000</v>
      </c>
      <c r="AX142" s="122">
        <v>0</v>
      </c>
      <c r="AY142" s="134">
        <v>0</v>
      </c>
      <c r="AZ142" s="122">
        <f t="shared" si="32"/>
        <v>0</v>
      </c>
      <c r="BA142" s="122">
        <f t="shared" si="33"/>
        <v>1382979</v>
      </c>
      <c r="BB142" s="122">
        <f t="shared" si="34"/>
        <v>927936</v>
      </c>
      <c r="BC142" s="122">
        <f t="shared" si="35"/>
        <v>2310915</v>
      </c>
      <c r="BD142" s="106"/>
      <c r="BE142" s="125" t="str">
        <f t="shared" si="36"/>
        <v>Oficina de Servicios al Consumidor y de Apoyo Empresarial- Grupo de Trabajo de Atención al Ciudadano</v>
      </c>
      <c r="BH142" s="126"/>
      <c r="BI142" s="127"/>
    </row>
    <row r="143" spans="1:96" ht="25.5" x14ac:dyDescent="0.25">
      <c r="A143" s="106" t="s">
        <v>140</v>
      </c>
      <c r="B143" s="105" t="s">
        <v>141</v>
      </c>
      <c r="C143" s="106" t="s">
        <v>142</v>
      </c>
      <c r="D143" s="132">
        <v>19255600</v>
      </c>
      <c r="E143" s="105" t="s">
        <v>887</v>
      </c>
      <c r="F143" s="107" t="s">
        <v>888</v>
      </c>
      <c r="G143" s="106" t="s">
        <v>36</v>
      </c>
      <c r="H143" s="107" t="s">
        <v>421</v>
      </c>
      <c r="I143" s="108" t="s">
        <v>570</v>
      </c>
      <c r="J143" s="108">
        <v>48</v>
      </c>
      <c r="K143" s="108">
        <v>189</v>
      </c>
      <c r="L143" s="107" t="s">
        <v>146</v>
      </c>
      <c r="M143" s="108" t="s">
        <v>159</v>
      </c>
      <c r="N143" s="109"/>
      <c r="O143" s="110"/>
      <c r="P143" s="110" t="s">
        <v>695</v>
      </c>
      <c r="Q143" s="107" t="s">
        <v>104</v>
      </c>
      <c r="R143" s="109" t="s">
        <v>186</v>
      </c>
      <c r="S143" s="112" t="s">
        <v>194</v>
      </c>
      <c r="T143" s="113" t="s">
        <v>889</v>
      </c>
      <c r="U143" s="133">
        <v>33234</v>
      </c>
      <c r="V143" s="115">
        <v>20512</v>
      </c>
      <c r="W143" s="115">
        <f t="shared" ca="1" si="25"/>
        <v>42293.432304166665</v>
      </c>
      <c r="X143" s="116">
        <f t="shared" ca="1" si="26"/>
        <v>58.819178082191783</v>
      </c>
      <c r="Y143" s="117">
        <v>31383</v>
      </c>
      <c r="Z143" s="108">
        <f t="shared" ca="1" si="27"/>
        <v>29.463013698630139</v>
      </c>
      <c r="AA143" s="118"/>
      <c r="AB143" s="119" t="s">
        <v>152</v>
      </c>
      <c r="AC143" s="119" t="s">
        <v>153</v>
      </c>
      <c r="AD143" s="120" t="s">
        <v>110</v>
      </c>
      <c r="AE143" s="119" t="s">
        <v>154</v>
      </c>
      <c r="AF143" s="108">
        <v>141</v>
      </c>
      <c r="AG143" s="108" t="s">
        <v>112</v>
      </c>
      <c r="AH143" s="108" t="s">
        <v>124</v>
      </c>
      <c r="AI143" s="108" t="s">
        <v>155</v>
      </c>
      <c r="AJ143" s="108"/>
      <c r="AK143" s="115">
        <v>40932</v>
      </c>
      <c r="AL143" s="115"/>
      <c r="AM143" s="115" t="s">
        <v>125</v>
      </c>
      <c r="AN143" s="32" t="s">
        <v>890</v>
      </c>
      <c r="AO143" s="121">
        <f>VLOOKUP(I143,[3]DATOS!$B$6:$D$46,3)</f>
        <v>3729631</v>
      </c>
      <c r="AP143" s="122">
        <f t="shared" si="28"/>
        <v>2424260</v>
      </c>
      <c r="AQ143" s="122">
        <f t="shared" si="29"/>
        <v>6153891</v>
      </c>
      <c r="AR143" s="122">
        <f t="shared" si="30"/>
        <v>0</v>
      </c>
      <c r="AS143" s="122">
        <v>0</v>
      </c>
      <c r="AT143" s="122">
        <v>0</v>
      </c>
      <c r="AU143" s="122"/>
      <c r="AV143" s="122">
        <v>0</v>
      </c>
      <c r="AW143" s="122">
        <f t="shared" si="31"/>
        <v>29000</v>
      </c>
      <c r="AX143" s="122">
        <v>0</v>
      </c>
      <c r="AY143" s="134">
        <f>ROUND(AO143*15%,0)</f>
        <v>559445</v>
      </c>
      <c r="AZ143" s="122">
        <f t="shared" si="32"/>
        <v>0</v>
      </c>
      <c r="BA143" s="122">
        <f t="shared" si="33"/>
        <v>3729631</v>
      </c>
      <c r="BB143" s="122">
        <f t="shared" si="34"/>
        <v>3012705</v>
      </c>
      <c r="BC143" s="122">
        <f t="shared" si="35"/>
        <v>6742336</v>
      </c>
      <c r="BD143" s="106"/>
      <c r="BE143" s="125" t="str">
        <f t="shared" si="36"/>
        <v>Dirección Administrativa- Grupo de Trabajo de Gestión Documental y Recursos Físicos</v>
      </c>
      <c r="BH143" s="126"/>
      <c r="BI143" s="127"/>
    </row>
    <row r="144" spans="1:96" x14ac:dyDescent="0.25">
      <c r="A144" s="106" t="s">
        <v>95</v>
      </c>
      <c r="B144" s="105" t="s">
        <v>276</v>
      </c>
      <c r="C144" s="106" t="s">
        <v>97</v>
      </c>
      <c r="D144" s="132">
        <v>41634019</v>
      </c>
      <c r="E144" s="105" t="s">
        <v>891</v>
      </c>
      <c r="F144" s="107" t="s">
        <v>892</v>
      </c>
      <c r="G144" s="106" t="s">
        <v>36</v>
      </c>
      <c r="H144" s="107" t="s">
        <v>230</v>
      </c>
      <c r="I144" s="110" t="s">
        <v>209</v>
      </c>
      <c r="J144" s="108"/>
      <c r="K144" s="110"/>
      <c r="L144" s="109" t="s">
        <v>440</v>
      </c>
      <c r="M144" s="110" t="s">
        <v>487</v>
      </c>
      <c r="N144" s="196" t="s">
        <v>893</v>
      </c>
      <c r="O144" s="136"/>
      <c r="P144" s="110" t="s">
        <v>202</v>
      </c>
      <c r="Q144" s="107" t="s">
        <v>104</v>
      </c>
      <c r="R144" s="109" t="s">
        <v>186</v>
      </c>
      <c r="S144" s="112" t="s">
        <v>894</v>
      </c>
      <c r="T144" s="113"/>
      <c r="U144" s="133"/>
      <c r="V144" s="115">
        <v>19756</v>
      </c>
      <c r="W144" s="115">
        <f t="shared" ca="1" si="25"/>
        <v>42293.432304166665</v>
      </c>
      <c r="X144" s="116">
        <f t="shared" ca="1" si="26"/>
        <v>60.863013698630134</v>
      </c>
      <c r="Y144" s="117">
        <v>34473</v>
      </c>
      <c r="Z144" s="108">
        <f t="shared" ca="1" si="27"/>
        <v>21.115068493150684</v>
      </c>
      <c r="AA144" s="118"/>
      <c r="AB144" s="119" t="s">
        <v>152</v>
      </c>
      <c r="AC144" s="119" t="s">
        <v>236</v>
      </c>
      <c r="AD144" s="120" t="s">
        <v>282</v>
      </c>
      <c r="AE144" s="119" t="s">
        <v>137</v>
      </c>
      <c r="AF144" s="108">
        <v>141</v>
      </c>
      <c r="AG144" s="108" t="s">
        <v>112</v>
      </c>
      <c r="AH144" s="108" t="s">
        <v>124</v>
      </c>
      <c r="AI144" s="108" t="s">
        <v>114</v>
      </c>
      <c r="AJ144" s="169"/>
      <c r="AK144" s="115">
        <v>41663</v>
      </c>
      <c r="AL144" s="115"/>
      <c r="AM144" s="115"/>
      <c r="AN144" s="15" t="s">
        <v>895</v>
      </c>
      <c r="AO144" s="121">
        <f>VLOOKUP(I144,[3]DATOS!$B$6:$D$46,3)</f>
        <v>1382979</v>
      </c>
      <c r="AP144" s="122">
        <f t="shared" si="28"/>
        <v>898936</v>
      </c>
      <c r="AQ144" s="122">
        <f t="shared" si="29"/>
        <v>2281915</v>
      </c>
      <c r="AR144" s="122">
        <f t="shared" si="30"/>
        <v>0</v>
      </c>
      <c r="AS144" s="122">
        <v>0</v>
      </c>
      <c r="AT144" s="122">
        <v>0</v>
      </c>
      <c r="AU144" s="122"/>
      <c r="AV144" s="122">
        <v>0</v>
      </c>
      <c r="AW144" s="122">
        <f t="shared" si="31"/>
        <v>29000</v>
      </c>
      <c r="AX144" s="122">
        <v>0</v>
      </c>
      <c r="AY144" s="134">
        <v>0</v>
      </c>
      <c r="AZ144" s="122">
        <f t="shared" si="32"/>
        <v>0</v>
      </c>
      <c r="BA144" s="122">
        <f t="shared" si="33"/>
        <v>1382979</v>
      </c>
      <c r="BB144" s="122">
        <f t="shared" si="34"/>
        <v>927936</v>
      </c>
      <c r="BC144" s="122">
        <f t="shared" si="35"/>
        <v>2310915</v>
      </c>
      <c r="BD144" s="106"/>
      <c r="BE144" s="125" t="str">
        <f t="shared" si="36"/>
        <v>Dirección Administrativa- Grupo de Trabajo de Gestión Documental y Recursos Físicos</v>
      </c>
      <c r="BH144" s="126"/>
      <c r="BI144" s="127"/>
    </row>
    <row r="145" spans="1:96" ht="25.5" x14ac:dyDescent="0.25">
      <c r="A145" s="106" t="s">
        <v>95</v>
      </c>
      <c r="B145" s="105" t="s">
        <v>96</v>
      </c>
      <c r="C145" s="106" t="s">
        <v>97</v>
      </c>
      <c r="D145" s="132">
        <v>53118725</v>
      </c>
      <c r="E145" s="105" t="s">
        <v>896</v>
      </c>
      <c r="F145" s="107" t="s">
        <v>897</v>
      </c>
      <c r="G145" s="106" t="s">
        <v>36</v>
      </c>
      <c r="H145" s="107" t="s">
        <v>101</v>
      </c>
      <c r="I145" s="108" t="s">
        <v>147</v>
      </c>
      <c r="J145" s="108">
        <v>251</v>
      </c>
      <c r="K145" s="108"/>
      <c r="L145" s="109"/>
      <c r="M145" s="110"/>
      <c r="N145" s="109"/>
      <c r="O145" s="136"/>
      <c r="P145" s="110" t="s">
        <v>103</v>
      </c>
      <c r="Q145" s="107" t="s">
        <v>167</v>
      </c>
      <c r="R145" s="111"/>
      <c r="S145" s="112" t="s">
        <v>194</v>
      </c>
      <c r="T145" s="113"/>
      <c r="U145" s="133" t="s">
        <v>195</v>
      </c>
      <c r="V145" s="115">
        <v>31345</v>
      </c>
      <c r="W145" s="115">
        <f t="shared" ca="1" si="25"/>
        <v>42293.432304166665</v>
      </c>
      <c r="X145" s="116">
        <f t="shared" ca="1" si="26"/>
        <v>29.564383561643837</v>
      </c>
      <c r="Y145" s="117">
        <v>40163</v>
      </c>
      <c r="Z145" s="108">
        <f t="shared" ca="1" si="27"/>
        <v>5.7534246575342465</v>
      </c>
      <c r="AA145" s="118"/>
      <c r="AB145" s="119" t="s">
        <v>108</v>
      </c>
      <c r="AC145" s="119" t="s">
        <v>109</v>
      </c>
      <c r="AD145" s="120" t="s">
        <v>110</v>
      </c>
      <c r="AE145" s="119" t="s">
        <v>111</v>
      </c>
      <c r="AF145" s="108">
        <v>100</v>
      </c>
      <c r="AG145" s="108" t="s">
        <v>112</v>
      </c>
      <c r="AH145" s="108" t="s">
        <v>124</v>
      </c>
      <c r="AI145" s="108" t="s">
        <v>155</v>
      </c>
      <c r="AJ145" s="108"/>
      <c r="AK145" s="130">
        <v>41397</v>
      </c>
      <c r="AL145" s="115"/>
      <c r="AM145" s="115"/>
      <c r="AN145" s="21" t="s">
        <v>898</v>
      </c>
      <c r="AO145" s="121">
        <f>VLOOKUP(I145,[3]DATOS!$B$6:$D$46,3)</f>
        <v>1887093</v>
      </c>
      <c r="AP145" s="122">
        <f t="shared" si="28"/>
        <v>1226610</v>
      </c>
      <c r="AQ145" s="122">
        <f t="shared" si="29"/>
        <v>3113703</v>
      </c>
      <c r="AR145" s="122">
        <f t="shared" si="30"/>
        <v>0</v>
      </c>
      <c r="AS145" s="122">
        <v>0</v>
      </c>
      <c r="AT145" s="122">
        <v>0</v>
      </c>
      <c r="AU145" s="122"/>
      <c r="AV145" s="122">
        <v>0</v>
      </c>
      <c r="AW145" s="122">
        <f t="shared" si="31"/>
        <v>29000</v>
      </c>
      <c r="AX145" s="122">
        <v>0</v>
      </c>
      <c r="AY145" s="134">
        <f>ROUND(AO145*15%,0)</f>
        <v>283064</v>
      </c>
      <c r="AZ145" s="122">
        <f t="shared" si="32"/>
        <v>0</v>
      </c>
      <c r="BA145" s="122">
        <f t="shared" si="33"/>
        <v>1887093</v>
      </c>
      <c r="BB145" s="122">
        <f t="shared" si="34"/>
        <v>1538674</v>
      </c>
      <c r="BC145" s="122">
        <f t="shared" si="35"/>
        <v>3425767</v>
      </c>
      <c r="BD145" s="106"/>
      <c r="BE145" s="125" t="str">
        <f t="shared" si="36"/>
        <v>Secretaría General</v>
      </c>
      <c r="BH145" s="126"/>
      <c r="BI145" s="127"/>
    </row>
    <row r="146" spans="1:96" x14ac:dyDescent="0.25">
      <c r="A146" s="106" t="s">
        <v>140</v>
      </c>
      <c r="B146" s="105" t="s">
        <v>206</v>
      </c>
      <c r="C146" s="106" t="s">
        <v>142</v>
      </c>
      <c r="D146" s="132">
        <v>79430096</v>
      </c>
      <c r="E146" s="105" t="s">
        <v>899</v>
      </c>
      <c r="F146" s="107" t="s">
        <v>900</v>
      </c>
      <c r="G146" s="106" t="s">
        <v>36</v>
      </c>
      <c r="H146" s="107" t="s">
        <v>264</v>
      </c>
      <c r="I146" s="108" t="s">
        <v>265</v>
      </c>
      <c r="J146" s="108">
        <v>495</v>
      </c>
      <c r="K146" s="108"/>
      <c r="L146" s="109" t="s">
        <v>901</v>
      </c>
      <c r="M146" s="110" t="s">
        <v>902</v>
      </c>
      <c r="N146" s="109" t="s">
        <v>148</v>
      </c>
      <c r="O146" s="110"/>
      <c r="P146" s="110" t="s">
        <v>202</v>
      </c>
      <c r="Q146" s="107" t="s">
        <v>342</v>
      </c>
      <c r="R146" s="111" t="s">
        <v>120</v>
      </c>
      <c r="S146" s="112" t="s">
        <v>267</v>
      </c>
      <c r="T146" s="113"/>
      <c r="U146" s="133"/>
      <c r="V146" s="115">
        <v>24763</v>
      </c>
      <c r="W146" s="115">
        <f t="shared" ca="1" si="25"/>
        <v>42293.432304166665</v>
      </c>
      <c r="X146" s="116">
        <f t="shared" ca="1" si="26"/>
        <v>47.336986301369862</v>
      </c>
      <c r="Y146" s="117">
        <v>34208</v>
      </c>
      <c r="Z146" s="108">
        <f t="shared" ca="1" si="27"/>
        <v>21.832876712328765</v>
      </c>
      <c r="AA146" s="118"/>
      <c r="AB146" s="119" t="s">
        <v>152</v>
      </c>
      <c r="AC146" s="119" t="s">
        <v>268</v>
      </c>
      <c r="AD146" s="120" t="s">
        <v>110</v>
      </c>
      <c r="AE146" s="119" t="s">
        <v>269</v>
      </c>
      <c r="AF146" s="108">
        <v>6000</v>
      </c>
      <c r="AG146" s="108" t="s">
        <v>70</v>
      </c>
      <c r="AH146" s="108" t="s">
        <v>124</v>
      </c>
      <c r="AI146" s="108" t="s">
        <v>114</v>
      </c>
      <c r="AJ146" s="108"/>
      <c r="AK146" s="115">
        <v>41214</v>
      </c>
      <c r="AL146" s="115"/>
      <c r="AM146" s="115"/>
      <c r="AN146" s="21" t="s">
        <v>903</v>
      </c>
      <c r="AO146" s="121">
        <f>VLOOKUP(I146,[3]DATOS!$B$6:$D$46,3)</f>
        <v>1027665</v>
      </c>
      <c r="AP146" s="122">
        <f t="shared" si="28"/>
        <v>667982</v>
      </c>
      <c r="AQ146" s="122">
        <f t="shared" si="29"/>
        <v>1695647</v>
      </c>
      <c r="AR146" s="122">
        <f t="shared" si="30"/>
        <v>74000</v>
      </c>
      <c r="AS146" s="122">
        <v>0</v>
      </c>
      <c r="AT146" s="122">
        <v>0</v>
      </c>
      <c r="AU146" s="122"/>
      <c r="AV146" s="122">
        <v>0</v>
      </c>
      <c r="AW146" s="122">
        <f t="shared" si="31"/>
        <v>29000</v>
      </c>
      <c r="AX146" s="122">
        <v>0</v>
      </c>
      <c r="AY146" s="134">
        <v>0</v>
      </c>
      <c r="AZ146" s="122">
        <f t="shared" si="32"/>
        <v>0</v>
      </c>
      <c r="BA146" s="122">
        <f t="shared" si="33"/>
        <v>1101665</v>
      </c>
      <c r="BB146" s="122">
        <f t="shared" si="34"/>
        <v>696982</v>
      </c>
      <c r="BC146" s="122">
        <f t="shared" si="35"/>
        <v>1798647</v>
      </c>
      <c r="BD146" s="106"/>
      <c r="BE146" s="125" t="str">
        <f t="shared" si="36"/>
        <v>Despacho del Superintendente Delegado para el Control y Verificación de Reglamentos Técnicos y Metrología Legal</v>
      </c>
      <c r="BH146" s="126"/>
      <c r="BI146" s="127"/>
    </row>
    <row r="147" spans="1:96" x14ac:dyDescent="0.2">
      <c r="A147" s="106" t="s">
        <v>140</v>
      </c>
      <c r="B147" s="105" t="s">
        <v>206</v>
      </c>
      <c r="C147" s="106" t="s">
        <v>142</v>
      </c>
      <c r="D147" s="132">
        <v>1016017467</v>
      </c>
      <c r="E147" s="105" t="s">
        <v>904</v>
      </c>
      <c r="F147" s="107" t="s">
        <v>905</v>
      </c>
      <c r="G147" s="106" t="s">
        <v>36</v>
      </c>
      <c r="H147" s="107" t="s">
        <v>279</v>
      </c>
      <c r="I147" s="108" t="s">
        <v>232</v>
      </c>
      <c r="J147" s="108">
        <v>461</v>
      </c>
      <c r="K147" s="108"/>
      <c r="L147" s="109"/>
      <c r="M147" s="110"/>
      <c r="N147" s="109"/>
      <c r="O147" s="110"/>
      <c r="P147" s="110" t="s">
        <v>202</v>
      </c>
      <c r="Q147" s="107" t="s">
        <v>203</v>
      </c>
      <c r="R147" s="111" t="s">
        <v>366</v>
      </c>
      <c r="S147" s="112" t="s">
        <v>267</v>
      </c>
      <c r="T147" s="151" t="s">
        <v>120</v>
      </c>
      <c r="U147" s="114"/>
      <c r="V147" s="115">
        <v>32637</v>
      </c>
      <c r="W147" s="115">
        <f t="shared" ca="1" si="25"/>
        <v>42293.432304166665</v>
      </c>
      <c r="X147" s="116">
        <f t="shared" ca="1" si="26"/>
        <v>26.073972602739726</v>
      </c>
      <c r="Y147" s="117">
        <v>39429</v>
      </c>
      <c r="Z147" s="108">
        <f t="shared" ca="1" si="27"/>
        <v>7.7342465753424658</v>
      </c>
      <c r="AA147" s="118"/>
      <c r="AB147" s="119" t="s">
        <v>108</v>
      </c>
      <c r="AC147" s="119" t="s">
        <v>252</v>
      </c>
      <c r="AD147" s="120" t="s">
        <v>110</v>
      </c>
      <c r="AE147" s="119" t="s">
        <v>269</v>
      </c>
      <c r="AF147" s="108">
        <v>4040</v>
      </c>
      <c r="AG147" s="108" t="s">
        <v>70</v>
      </c>
      <c r="AH147" s="108" t="s">
        <v>124</v>
      </c>
      <c r="AI147" s="108" t="s">
        <v>213</v>
      </c>
      <c r="AJ147" s="108"/>
      <c r="AK147" s="115">
        <v>40585</v>
      </c>
      <c r="AL147" s="115"/>
      <c r="AM147" s="115"/>
      <c r="AN147" s="36" t="s">
        <v>906</v>
      </c>
      <c r="AO147" s="121">
        <f>VLOOKUP(I147,[3]DATOS!$B$6:$D$46,3)</f>
        <v>814284</v>
      </c>
      <c r="AP147" s="122">
        <f t="shared" si="28"/>
        <v>529285</v>
      </c>
      <c r="AQ147" s="122">
        <f t="shared" si="29"/>
        <v>1343569</v>
      </c>
      <c r="AR147" s="122">
        <f t="shared" si="30"/>
        <v>74000</v>
      </c>
      <c r="AS147" s="122">
        <v>0</v>
      </c>
      <c r="AT147" s="122">
        <v>0</v>
      </c>
      <c r="AU147" s="122"/>
      <c r="AV147" s="122">
        <v>0</v>
      </c>
      <c r="AW147" s="122">
        <f t="shared" si="31"/>
        <v>29000</v>
      </c>
      <c r="AX147" s="122">
        <v>0</v>
      </c>
      <c r="AY147" s="134">
        <f>ROUND(AO147*15%,0)</f>
        <v>122143</v>
      </c>
      <c r="AZ147" s="122">
        <f t="shared" si="32"/>
        <v>0</v>
      </c>
      <c r="BA147" s="122">
        <f t="shared" si="33"/>
        <v>888284</v>
      </c>
      <c r="BB147" s="122">
        <f t="shared" si="34"/>
        <v>680428</v>
      </c>
      <c r="BC147" s="122">
        <f t="shared" si="35"/>
        <v>1568712</v>
      </c>
      <c r="BD147" s="106"/>
      <c r="BE147" s="125" t="str">
        <f t="shared" si="36"/>
        <v>Despacho del Superintendente Delegado para Asuntos Jurisdiccionales- Grupo de Trabajo de Secretaría</v>
      </c>
      <c r="BH147" s="126"/>
      <c r="BI147" s="127"/>
    </row>
    <row r="148" spans="1:96" ht="25.5" x14ac:dyDescent="0.25">
      <c r="A148" s="140" t="s">
        <v>95</v>
      </c>
      <c r="B148" s="105" t="s">
        <v>96</v>
      </c>
      <c r="C148" s="106" t="s">
        <v>97</v>
      </c>
      <c r="D148" s="141">
        <v>51734428</v>
      </c>
      <c r="E148" s="142" t="s">
        <v>907</v>
      </c>
      <c r="F148" s="142" t="s">
        <v>908</v>
      </c>
      <c r="G148" s="144" t="s">
        <v>36</v>
      </c>
      <c r="H148" s="107" t="s">
        <v>101</v>
      </c>
      <c r="I148" s="108" t="s">
        <v>185</v>
      </c>
      <c r="J148" s="108">
        <v>358</v>
      </c>
      <c r="K148" s="108"/>
      <c r="L148" s="109"/>
      <c r="M148" s="110"/>
      <c r="N148" s="109"/>
      <c r="O148" s="110"/>
      <c r="P148" s="110" t="s">
        <v>695</v>
      </c>
      <c r="Q148" s="107" t="s">
        <v>119</v>
      </c>
      <c r="R148" s="109" t="s">
        <v>707</v>
      </c>
      <c r="S148" s="112" t="s">
        <v>194</v>
      </c>
      <c r="T148" s="143"/>
      <c r="U148" s="140" t="s">
        <v>195</v>
      </c>
      <c r="V148" s="145">
        <v>23398</v>
      </c>
      <c r="W148" s="146">
        <f t="shared" ca="1" si="25"/>
        <v>42293.432304166665</v>
      </c>
      <c r="X148" s="147">
        <f t="shared" ca="1" si="26"/>
        <v>51.024657534246572</v>
      </c>
      <c r="Y148" s="148">
        <v>41430</v>
      </c>
      <c r="Z148" s="147">
        <f t="shared" ca="1" si="27"/>
        <v>2.3315068493150686</v>
      </c>
      <c r="AA148" s="118"/>
      <c r="AB148" s="119" t="s">
        <v>108</v>
      </c>
      <c r="AC148" s="119" t="s">
        <v>109</v>
      </c>
      <c r="AD148" s="120" t="s">
        <v>110</v>
      </c>
      <c r="AE148" s="119" t="s">
        <v>111</v>
      </c>
      <c r="AF148" s="108">
        <v>31</v>
      </c>
      <c r="AG148" s="108" t="s">
        <v>112</v>
      </c>
      <c r="AH148" s="149" t="s">
        <v>221</v>
      </c>
      <c r="AI148" s="149" t="s">
        <v>114</v>
      </c>
      <c r="AJ148" s="108"/>
      <c r="AK148" s="115"/>
      <c r="AL148" s="115"/>
      <c r="AM148" s="115"/>
      <c r="AN148" s="25" t="s">
        <v>909</v>
      </c>
      <c r="AO148" s="121">
        <f>VLOOKUP(I148,[3]DATOS!$B$6:$D$46,3)</f>
        <v>1466526</v>
      </c>
      <c r="AP148" s="122">
        <f t="shared" si="28"/>
        <v>953242</v>
      </c>
      <c r="AQ148" s="122">
        <f t="shared" si="29"/>
        <v>2419768</v>
      </c>
      <c r="AR148" s="122">
        <f t="shared" si="30"/>
        <v>0</v>
      </c>
      <c r="AS148" s="122">
        <v>0</v>
      </c>
      <c r="AT148" s="122">
        <v>0</v>
      </c>
      <c r="AU148" s="122"/>
      <c r="AV148" s="122">
        <v>0</v>
      </c>
      <c r="AW148" s="122">
        <f t="shared" si="31"/>
        <v>29000</v>
      </c>
      <c r="AX148" s="122">
        <v>0</v>
      </c>
      <c r="AY148" s="134">
        <f>ROUND(AO148*15%,0)</f>
        <v>219979</v>
      </c>
      <c r="AZ148" s="122">
        <f t="shared" si="32"/>
        <v>0</v>
      </c>
      <c r="BA148" s="122">
        <f t="shared" si="33"/>
        <v>1466526</v>
      </c>
      <c r="BB148" s="122">
        <f t="shared" si="34"/>
        <v>1202221</v>
      </c>
      <c r="BC148" s="122">
        <f t="shared" si="35"/>
        <v>2668747</v>
      </c>
      <c r="BD148" s="106"/>
      <c r="BE148" s="125" t="str">
        <f t="shared" si="36"/>
        <v>Oficina de Servicios al Consumidor y de Apoyo Empresarial- Grupo de Trabajo de Atención al Ciudadano</v>
      </c>
      <c r="BH148" s="126"/>
      <c r="BI148" s="127"/>
    </row>
    <row r="149" spans="1:96" ht="25.5" x14ac:dyDescent="0.25">
      <c r="A149" s="106" t="s">
        <v>95</v>
      </c>
      <c r="B149" s="105" t="s">
        <v>96</v>
      </c>
      <c r="C149" s="106" t="s">
        <v>97</v>
      </c>
      <c r="D149" s="132">
        <v>1010172728</v>
      </c>
      <c r="E149" s="105" t="s">
        <v>910</v>
      </c>
      <c r="F149" s="107" t="s">
        <v>911</v>
      </c>
      <c r="G149" s="106" t="s">
        <v>36</v>
      </c>
      <c r="H149" s="107" t="s">
        <v>101</v>
      </c>
      <c r="I149" s="108" t="s">
        <v>159</v>
      </c>
      <c r="J149" s="108"/>
      <c r="K149" s="108"/>
      <c r="L149" s="109"/>
      <c r="M149" s="110"/>
      <c r="N149" s="109"/>
      <c r="O149" s="110"/>
      <c r="P149" s="110" t="s">
        <v>103</v>
      </c>
      <c r="Q149" s="107" t="s">
        <v>149</v>
      </c>
      <c r="R149" s="109" t="s">
        <v>912</v>
      </c>
      <c r="S149" s="112" t="s">
        <v>913</v>
      </c>
      <c r="T149" s="113"/>
      <c r="U149" s="133">
        <v>204362</v>
      </c>
      <c r="V149" s="115">
        <v>31982</v>
      </c>
      <c r="W149" s="115">
        <f t="shared" ca="1" si="25"/>
        <v>42293.432304166665</v>
      </c>
      <c r="X149" s="116">
        <f t="shared" ca="1" si="26"/>
        <v>27.841095890410958</v>
      </c>
      <c r="Y149" s="117">
        <v>40826</v>
      </c>
      <c r="Z149" s="108">
        <f t="shared" ca="1" si="27"/>
        <v>3.9616438356164383</v>
      </c>
      <c r="AA149" s="118"/>
      <c r="AB149" s="119" t="s">
        <v>108</v>
      </c>
      <c r="AC149" s="119" t="s">
        <v>109</v>
      </c>
      <c r="AD149" s="120" t="s">
        <v>110</v>
      </c>
      <c r="AE149" s="119" t="s">
        <v>111</v>
      </c>
      <c r="AF149" s="108">
        <v>3105</v>
      </c>
      <c r="AG149" s="108" t="s">
        <v>70</v>
      </c>
      <c r="AH149" s="108" t="s">
        <v>124</v>
      </c>
      <c r="AI149" s="108" t="s">
        <v>155</v>
      </c>
      <c r="AJ149" s="108"/>
      <c r="AK149" s="115">
        <v>42047</v>
      </c>
      <c r="AL149" s="115"/>
      <c r="AM149" s="115" t="s">
        <v>197</v>
      </c>
      <c r="AN149" s="21" t="s">
        <v>914</v>
      </c>
      <c r="AO149" s="121">
        <f>VLOOKUP(I149,[3]DATOS!$B$6:$D$46,3)</f>
        <v>2049478</v>
      </c>
      <c r="AP149" s="122">
        <f t="shared" si="28"/>
        <v>1332161</v>
      </c>
      <c r="AQ149" s="122">
        <f t="shared" si="29"/>
        <v>3381639</v>
      </c>
      <c r="AR149" s="122">
        <f t="shared" si="30"/>
        <v>0</v>
      </c>
      <c r="AS149" s="122">
        <v>0</v>
      </c>
      <c r="AT149" s="122">
        <v>0</v>
      </c>
      <c r="AU149" s="122"/>
      <c r="AV149" s="122">
        <v>0</v>
      </c>
      <c r="AW149" s="122">
        <f t="shared" si="31"/>
        <v>29000</v>
      </c>
      <c r="AX149" s="122">
        <v>0</v>
      </c>
      <c r="AY149" s="134">
        <v>0</v>
      </c>
      <c r="AZ149" s="122">
        <f t="shared" si="32"/>
        <v>0</v>
      </c>
      <c r="BA149" s="122">
        <f t="shared" si="33"/>
        <v>2049478</v>
      </c>
      <c r="BB149" s="122">
        <f t="shared" si="34"/>
        <v>1361161</v>
      </c>
      <c r="BC149" s="122">
        <f t="shared" si="35"/>
        <v>3410639</v>
      </c>
      <c r="BD149" s="106"/>
      <c r="BE149" s="125" t="str">
        <f t="shared" si="36"/>
        <v>Dirección de Investigaciones de Protección al Consumidor- Grupo de Trabajo de Supervisión Empresarial y Seguridad de Producto</v>
      </c>
      <c r="BH149" s="126"/>
      <c r="BI149" s="127"/>
      <c r="BS149" s="103"/>
      <c r="BT149" s="103"/>
      <c r="CP149" s="128"/>
      <c r="CQ149" s="128"/>
    </row>
    <row r="150" spans="1:96" ht="51" x14ac:dyDescent="0.25">
      <c r="A150" s="106" t="s">
        <v>95</v>
      </c>
      <c r="B150" s="105" t="s">
        <v>96</v>
      </c>
      <c r="C150" s="106" t="s">
        <v>97</v>
      </c>
      <c r="D150" s="132">
        <v>52036610</v>
      </c>
      <c r="E150" s="105" t="s">
        <v>915</v>
      </c>
      <c r="F150" s="107" t="s">
        <v>916</v>
      </c>
      <c r="G150" s="106" t="s">
        <v>36</v>
      </c>
      <c r="H150" s="107" t="s">
        <v>145</v>
      </c>
      <c r="I150" s="108" t="s">
        <v>193</v>
      </c>
      <c r="J150" s="108">
        <v>558</v>
      </c>
      <c r="K150" s="108">
        <v>401</v>
      </c>
      <c r="L150" s="109" t="s">
        <v>241</v>
      </c>
      <c r="M150" s="91" t="s">
        <v>209</v>
      </c>
      <c r="N150" s="109" t="s">
        <v>148</v>
      </c>
      <c r="O150" s="110"/>
      <c r="P150" s="110" t="s">
        <v>103</v>
      </c>
      <c r="Q150" s="107" t="s">
        <v>167</v>
      </c>
      <c r="R150" s="109" t="s">
        <v>499</v>
      </c>
      <c r="S150" s="112" t="s">
        <v>917</v>
      </c>
      <c r="T150" s="113" t="s">
        <v>918</v>
      </c>
      <c r="U150" s="133">
        <v>36225</v>
      </c>
      <c r="V150" s="115">
        <v>26137</v>
      </c>
      <c r="W150" s="115">
        <f t="shared" ca="1" si="25"/>
        <v>42293.432304166665</v>
      </c>
      <c r="X150" s="116">
        <f t="shared" ca="1" si="26"/>
        <v>43.624657534246573</v>
      </c>
      <c r="Y150" s="117">
        <v>32909</v>
      </c>
      <c r="Z150" s="108">
        <f t="shared" ca="1" si="27"/>
        <v>25.345205479452055</v>
      </c>
      <c r="AA150" s="118"/>
      <c r="AB150" s="119" t="s">
        <v>152</v>
      </c>
      <c r="AC150" s="119" t="s">
        <v>153</v>
      </c>
      <c r="AD150" s="120" t="s">
        <v>110</v>
      </c>
      <c r="AE150" s="119" t="s">
        <v>111</v>
      </c>
      <c r="AF150" s="108">
        <v>111</v>
      </c>
      <c r="AG150" s="108" t="s">
        <v>112</v>
      </c>
      <c r="AH150" s="169" t="s">
        <v>124</v>
      </c>
      <c r="AI150" s="169" t="s">
        <v>114</v>
      </c>
      <c r="AJ150" s="168" t="s">
        <v>27</v>
      </c>
      <c r="AK150" s="115">
        <v>40947</v>
      </c>
      <c r="AL150" s="95"/>
      <c r="AM150" s="95" t="s">
        <v>919</v>
      </c>
      <c r="AN150" s="15" t="s">
        <v>920</v>
      </c>
      <c r="AO150" s="121">
        <f>VLOOKUP(I150,[3]DATOS!$B$6:$D$46,3)</f>
        <v>2320554</v>
      </c>
      <c r="AP150" s="122">
        <f t="shared" si="28"/>
        <v>1508360</v>
      </c>
      <c r="AQ150" s="122">
        <f t="shared" si="29"/>
        <v>3828914</v>
      </c>
      <c r="AR150" s="122">
        <f t="shared" si="30"/>
        <v>0</v>
      </c>
      <c r="AS150" s="122">
        <v>0</v>
      </c>
      <c r="AT150" s="122">
        <v>0</v>
      </c>
      <c r="AU150" s="122"/>
      <c r="AV150" s="122">
        <v>0</v>
      </c>
      <c r="AW150" s="122">
        <f t="shared" si="31"/>
        <v>29000</v>
      </c>
      <c r="AX150" s="122">
        <v>0</v>
      </c>
      <c r="AY150" s="134">
        <f>ROUND(AO150*15%,0)</f>
        <v>348083</v>
      </c>
      <c r="AZ150" s="122">
        <f t="shared" si="32"/>
        <v>0</v>
      </c>
      <c r="BA150" s="122">
        <f t="shared" si="33"/>
        <v>2320554</v>
      </c>
      <c r="BB150" s="122">
        <f t="shared" si="34"/>
        <v>1885443</v>
      </c>
      <c r="BC150" s="122">
        <f t="shared" si="35"/>
        <v>4205997</v>
      </c>
      <c r="BD150" s="106"/>
      <c r="BE150" s="125" t="str">
        <f t="shared" si="36"/>
        <v>Secretaría General- Grupo de Trabajo de Talento Humano</v>
      </c>
      <c r="BH150" s="126"/>
      <c r="BI150" s="127"/>
    </row>
    <row r="151" spans="1:96" x14ac:dyDescent="0.25">
      <c r="A151" s="106" t="s">
        <v>95</v>
      </c>
      <c r="B151" s="105" t="s">
        <v>127</v>
      </c>
      <c r="C151" s="106" t="s">
        <v>97</v>
      </c>
      <c r="D151" s="132">
        <v>20964948</v>
      </c>
      <c r="E151" s="105" t="s">
        <v>921</v>
      </c>
      <c r="F151" s="107" t="s">
        <v>922</v>
      </c>
      <c r="G151" s="106" t="s">
        <v>923</v>
      </c>
      <c r="H151" s="107" t="s">
        <v>247</v>
      </c>
      <c r="I151" s="108" t="s">
        <v>767</v>
      </c>
      <c r="J151" s="108">
        <v>473</v>
      </c>
      <c r="K151" s="108"/>
      <c r="L151" s="109"/>
      <c r="M151" s="110"/>
      <c r="N151" s="109"/>
      <c r="O151" s="110"/>
      <c r="P151" s="110" t="s">
        <v>103</v>
      </c>
      <c r="Q151" s="107" t="s">
        <v>403</v>
      </c>
      <c r="R151" s="111"/>
      <c r="S151" s="112" t="s">
        <v>404</v>
      </c>
      <c r="T151" s="113"/>
      <c r="U151" s="133" t="s">
        <v>924</v>
      </c>
      <c r="V151" s="115">
        <v>27702</v>
      </c>
      <c r="W151" s="115">
        <f t="shared" ca="1" si="25"/>
        <v>42293.432304166665</v>
      </c>
      <c r="X151" s="116">
        <f t="shared" ca="1" si="26"/>
        <v>39.402739726027399</v>
      </c>
      <c r="Y151" s="117">
        <v>40561</v>
      </c>
      <c r="Z151" s="108">
        <f t="shared" ca="1" si="27"/>
        <v>4.6794520547945204</v>
      </c>
      <c r="AA151" s="118"/>
      <c r="AB151" s="119" t="s">
        <v>108</v>
      </c>
      <c r="AC151" s="119" t="s">
        <v>252</v>
      </c>
      <c r="AD151" s="120" t="s">
        <v>110</v>
      </c>
      <c r="AE151" s="119" t="s">
        <v>253</v>
      </c>
      <c r="AF151" s="108">
        <v>130</v>
      </c>
      <c r="AG151" s="108" t="s">
        <v>112</v>
      </c>
      <c r="AH151" s="108" t="s">
        <v>925</v>
      </c>
      <c r="AI151" s="108" t="s">
        <v>155</v>
      </c>
      <c r="AJ151" s="108"/>
      <c r="AK151" s="115">
        <v>41015</v>
      </c>
      <c r="AL151" s="115"/>
      <c r="AM151" s="115"/>
      <c r="AN151" s="15" t="s">
        <v>926</v>
      </c>
      <c r="AO151" s="121">
        <f>VLOOKUP(I151,[3]DATOS!$B$6:$D$46,3)</f>
        <v>1139113</v>
      </c>
      <c r="AP151" s="122">
        <f t="shared" si="28"/>
        <v>740423</v>
      </c>
      <c r="AQ151" s="122">
        <f t="shared" si="29"/>
        <v>1879536</v>
      </c>
      <c r="AR151" s="122">
        <f t="shared" si="30"/>
        <v>74000</v>
      </c>
      <c r="AS151" s="122">
        <v>0</v>
      </c>
      <c r="AT151" s="122">
        <v>0</v>
      </c>
      <c r="AU151" s="122"/>
      <c r="AV151" s="122">
        <v>0</v>
      </c>
      <c r="AW151" s="122">
        <f t="shared" si="31"/>
        <v>29000</v>
      </c>
      <c r="AX151" s="122">
        <v>0</v>
      </c>
      <c r="AY151" s="134">
        <f>ROUND(AO151*15%,0)</f>
        <v>170867</v>
      </c>
      <c r="AZ151" s="122">
        <f t="shared" si="32"/>
        <v>0</v>
      </c>
      <c r="BA151" s="122">
        <f t="shared" si="33"/>
        <v>1213113</v>
      </c>
      <c r="BB151" s="122">
        <f t="shared" si="34"/>
        <v>940290</v>
      </c>
      <c r="BC151" s="122">
        <f t="shared" si="35"/>
        <v>2153403</v>
      </c>
      <c r="BD151" s="106"/>
      <c r="BE151" s="125" t="str">
        <f t="shared" si="36"/>
        <v>Dirección Financiera</v>
      </c>
      <c r="BH151" s="126"/>
      <c r="BI151" s="127"/>
    </row>
    <row r="152" spans="1:96" x14ac:dyDescent="0.25">
      <c r="A152" s="106" t="s">
        <v>140</v>
      </c>
      <c r="B152" s="105" t="s">
        <v>206</v>
      </c>
      <c r="C152" s="106" t="s">
        <v>142</v>
      </c>
      <c r="D152" s="132">
        <v>79340572</v>
      </c>
      <c r="E152" s="105" t="s">
        <v>927</v>
      </c>
      <c r="F152" s="107" t="s">
        <v>928</v>
      </c>
      <c r="G152" s="106" t="s">
        <v>36</v>
      </c>
      <c r="H152" s="107" t="s">
        <v>929</v>
      </c>
      <c r="I152" s="108" t="s">
        <v>266</v>
      </c>
      <c r="J152" s="108"/>
      <c r="K152" s="108"/>
      <c r="L152" s="109" t="s">
        <v>231</v>
      </c>
      <c r="M152" s="110" t="s">
        <v>319</v>
      </c>
      <c r="N152" s="160" t="s">
        <v>930</v>
      </c>
      <c r="O152" s="110"/>
      <c r="P152" s="110" t="s">
        <v>202</v>
      </c>
      <c r="Q152" s="107" t="s">
        <v>167</v>
      </c>
      <c r="R152" s="111" t="s">
        <v>226</v>
      </c>
      <c r="S152" s="112" t="s">
        <v>267</v>
      </c>
      <c r="T152" s="113"/>
      <c r="U152" s="133"/>
      <c r="V152" s="115">
        <v>23835</v>
      </c>
      <c r="W152" s="115">
        <f t="shared" ca="1" si="25"/>
        <v>42293.432304166665</v>
      </c>
      <c r="X152" s="116">
        <f t="shared" ca="1" si="26"/>
        <v>49.843835616438355</v>
      </c>
      <c r="Y152" s="117">
        <v>35800</v>
      </c>
      <c r="Z152" s="108">
        <f t="shared" ca="1" si="27"/>
        <v>17.536986301369861</v>
      </c>
      <c r="AA152" s="118"/>
      <c r="AB152" s="119" t="s">
        <v>152</v>
      </c>
      <c r="AC152" s="119" t="s">
        <v>268</v>
      </c>
      <c r="AD152" s="120" t="s">
        <v>282</v>
      </c>
      <c r="AE152" s="119" t="s">
        <v>269</v>
      </c>
      <c r="AF152" s="108">
        <v>107</v>
      </c>
      <c r="AG152" s="108" t="s">
        <v>112</v>
      </c>
      <c r="AH152" s="108" t="s">
        <v>124</v>
      </c>
      <c r="AI152" s="108" t="s">
        <v>155</v>
      </c>
      <c r="AJ152" s="108"/>
      <c r="AK152" s="115">
        <v>41831</v>
      </c>
      <c r="AL152" s="115"/>
      <c r="AM152" s="115"/>
      <c r="AN152" s="15" t="s">
        <v>931</v>
      </c>
      <c r="AO152" s="121">
        <f>VLOOKUP(I152,[3]DATOS!$B$6:$D$46,3)</f>
        <v>1027665</v>
      </c>
      <c r="AP152" s="122">
        <f t="shared" si="28"/>
        <v>667982</v>
      </c>
      <c r="AQ152" s="122">
        <f t="shared" si="29"/>
        <v>1695647</v>
      </c>
      <c r="AR152" s="122">
        <f t="shared" si="30"/>
        <v>74000</v>
      </c>
      <c r="AS152" s="122">
        <v>0</v>
      </c>
      <c r="AT152" s="122">
        <v>0</v>
      </c>
      <c r="AU152" s="122"/>
      <c r="AV152" s="122">
        <v>0</v>
      </c>
      <c r="AW152" s="122">
        <f t="shared" si="31"/>
        <v>29000</v>
      </c>
      <c r="AX152" s="122">
        <v>0</v>
      </c>
      <c r="AY152" s="134">
        <v>0</v>
      </c>
      <c r="AZ152" s="122">
        <f t="shared" si="32"/>
        <v>0</v>
      </c>
      <c r="BA152" s="122">
        <f t="shared" si="33"/>
        <v>1101665</v>
      </c>
      <c r="BB152" s="122">
        <f t="shared" si="34"/>
        <v>696982</v>
      </c>
      <c r="BC152" s="122">
        <f t="shared" si="35"/>
        <v>1798647</v>
      </c>
      <c r="BD152" s="106"/>
    </row>
    <row r="153" spans="1:96" x14ac:dyDescent="0.25">
      <c r="A153" s="140" t="s">
        <v>255</v>
      </c>
      <c r="B153" s="105" t="s">
        <v>141</v>
      </c>
      <c r="C153" s="106" t="s">
        <v>142</v>
      </c>
      <c r="D153" s="174">
        <v>80035465</v>
      </c>
      <c r="E153" s="142" t="s">
        <v>312</v>
      </c>
      <c r="F153" s="142" t="s">
        <v>932</v>
      </c>
      <c r="G153" s="140" t="s">
        <v>36</v>
      </c>
      <c r="H153" s="107" t="s">
        <v>101</v>
      </c>
      <c r="I153" s="108" t="s">
        <v>358</v>
      </c>
      <c r="J153" s="108">
        <v>282</v>
      </c>
      <c r="K153" s="108"/>
      <c r="L153" s="109"/>
      <c r="M153" s="110"/>
      <c r="N153" s="109"/>
      <c r="O153" s="110" t="s">
        <v>467</v>
      </c>
      <c r="P153" s="110" t="s">
        <v>103</v>
      </c>
      <c r="Q153" s="107" t="s">
        <v>321</v>
      </c>
      <c r="R153" s="109" t="s">
        <v>933</v>
      </c>
      <c r="S153" s="176" t="s">
        <v>106</v>
      </c>
      <c r="T153" s="143"/>
      <c r="U153" s="140">
        <v>175422</v>
      </c>
      <c r="V153" s="145">
        <v>30341</v>
      </c>
      <c r="W153" s="146">
        <f t="shared" ca="1" si="25"/>
        <v>42293.432304166665</v>
      </c>
      <c r="X153" s="147">
        <f t="shared" ca="1" si="26"/>
        <v>32.276712328767125</v>
      </c>
      <c r="Y153" s="148">
        <v>40695</v>
      </c>
      <c r="Z153" s="147">
        <f t="shared" ca="1" si="27"/>
        <v>4.3150684931506849</v>
      </c>
      <c r="AA153" s="118"/>
      <c r="AB153" s="119" t="s">
        <v>108</v>
      </c>
      <c r="AC153" s="119" t="s">
        <v>109</v>
      </c>
      <c r="AD153" s="120" t="s">
        <v>110</v>
      </c>
      <c r="AE153" s="119" t="s">
        <v>154</v>
      </c>
      <c r="AF153" s="108">
        <v>2012</v>
      </c>
      <c r="AG153" s="108" t="s">
        <v>70</v>
      </c>
      <c r="AH153" s="149" t="s">
        <v>124</v>
      </c>
      <c r="AI153" s="108" t="s">
        <v>114</v>
      </c>
      <c r="AJ153" s="108"/>
      <c r="AK153" s="115">
        <v>40928</v>
      </c>
      <c r="AL153" s="115"/>
      <c r="AM153" s="115" t="s">
        <v>197</v>
      </c>
      <c r="AN153" s="29" t="s">
        <v>934</v>
      </c>
      <c r="AO153" s="121">
        <f>VLOOKUP(I153,[3]DATOS!$B$6:$D$46,3)</f>
        <v>1694203</v>
      </c>
      <c r="AP153" s="122">
        <f t="shared" si="28"/>
        <v>1101232</v>
      </c>
      <c r="AQ153" s="122">
        <f t="shared" si="29"/>
        <v>2795435</v>
      </c>
      <c r="AR153" s="122">
        <f t="shared" si="30"/>
        <v>0</v>
      </c>
      <c r="AS153" s="122">
        <v>0</v>
      </c>
      <c r="AT153" s="122">
        <v>0</v>
      </c>
      <c r="AU153" s="122"/>
      <c r="AV153" s="122">
        <v>0</v>
      </c>
      <c r="AW153" s="122">
        <f t="shared" si="31"/>
        <v>29000</v>
      </c>
      <c r="AX153" s="122">
        <v>0</v>
      </c>
      <c r="AY153" s="134">
        <v>0</v>
      </c>
      <c r="AZ153" s="122">
        <f t="shared" si="32"/>
        <v>0</v>
      </c>
      <c r="BA153" s="122">
        <f t="shared" si="33"/>
        <v>1694203</v>
      </c>
      <c r="BB153" s="122">
        <f t="shared" si="34"/>
        <v>1130232</v>
      </c>
      <c r="BC153" s="122">
        <f t="shared" si="35"/>
        <v>2824435</v>
      </c>
      <c r="BD153" s="106"/>
      <c r="BS153" s="103"/>
      <c r="BT153" s="103"/>
      <c r="CR153" s="104"/>
    </row>
    <row r="154" spans="1:96" x14ac:dyDescent="0.25">
      <c r="A154" s="106" t="s">
        <v>95</v>
      </c>
      <c r="B154" s="105" t="s">
        <v>96</v>
      </c>
      <c r="C154" s="106" t="s">
        <v>97</v>
      </c>
      <c r="D154" s="132">
        <v>1032363359</v>
      </c>
      <c r="E154" s="105" t="s">
        <v>935</v>
      </c>
      <c r="F154" s="107" t="s">
        <v>936</v>
      </c>
      <c r="G154" s="106" t="s">
        <v>36</v>
      </c>
      <c r="H154" s="107" t="s">
        <v>101</v>
      </c>
      <c r="I154" s="110" t="s">
        <v>175</v>
      </c>
      <c r="J154" s="108">
        <v>154</v>
      </c>
      <c r="K154" s="110"/>
      <c r="L154" s="109"/>
      <c r="M154" s="110"/>
      <c r="N154" s="109"/>
      <c r="O154" s="110"/>
      <c r="P154" s="110" t="s">
        <v>103</v>
      </c>
      <c r="Q154" s="107" t="s">
        <v>217</v>
      </c>
      <c r="R154" s="109" t="s">
        <v>434</v>
      </c>
      <c r="S154" s="112" t="s">
        <v>937</v>
      </c>
      <c r="T154" s="113"/>
      <c r="U154" s="133" t="s">
        <v>938</v>
      </c>
      <c r="V154" s="115">
        <v>31568</v>
      </c>
      <c r="W154" s="115">
        <f t="shared" ca="1" si="25"/>
        <v>42293.432304166665</v>
      </c>
      <c r="X154" s="116">
        <f t="shared" ca="1" si="26"/>
        <v>28.961643835616439</v>
      </c>
      <c r="Y154" s="117">
        <v>41548</v>
      </c>
      <c r="Z154" s="108">
        <f t="shared" ca="1" si="27"/>
        <v>2.0136986301369864</v>
      </c>
      <c r="AA154" s="118"/>
      <c r="AB154" s="119" t="s">
        <v>108</v>
      </c>
      <c r="AC154" s="119" t="s">
        <v>109</v>
      </c>
      <c r="AD154" s="120" t="s">
        <v>110</v>
      </c>
      <c r="AE154" s="119" t="s">
        <v>111</v>
      </c>
      <c r="AF154" s="108">
        <v>2024</v>
      </c>
      <c r="AG154" s="108" t="s">
        <v>70</v>
      </c>
      <c r="AH154" s="108" t="s">
        <v>124</v>
      </c>
      <c r="AI154" s="108" t="s">
        <v>213</v>
      </c>
      <c r="AJ154" s="108"/>
      <c r="AK154" s="115"/>
      <c r="AL154" s="115"/>
      <c r="AM154" s="115"/>
      <c r="AN154" s="16" t="s">
        <v>939</v>
      </c>
      <c r="AO154" s="121">
        <f>VLOOKUP(I154,[3]DATOS!$B$6:$D$46,3)</f>
        <v>2243986</v>
      </c>
      <c r="AP154" s="122">
        <f t="shared" si="28"/>
        <v>1458591</v>
      </c>
      <c r="AQ154" s="122">
        <f t="shared" si="29"/>
        <v>3702577</v>
      </c>
      <c r="AR154" s="122">
        <f t="shared" si="30"/>
        <v>0</v>
      </c>
      <c r="AS154" s="122">
        <v>0</v>
      </c>
      <c r="AT154" s="122">
        <v>0</v>
      </c>
      <c r="AU154" s="122"/>
      <c r="AV154" s="122">
        <v>0</v>
      </c>
      <c r="AW154" s="122">
        <f t="shared" si="31"/>
        <v>29000</v>
      </c>
      <c r="AX154" s="122">
        <v>0</v>
      </c>
      <c r="AY154" s="134">
        <v>0</v>
      </c>
      <c r="AZ154" s="122">
        <f t="shared" si="32"/>
        <v>0</v>
      </c>
      <c r="BA154" s="122">
        <f t="shared" si="33"/>
        <v>2243986</v>
      </c>
      <c r="BB154" s="122">
        <f t="shared" si="34"/>
        <v>1487591</v>
      </c>
      <c r="BC154" s="122">
        <f t="shared" si="35"/>
        <v>3731577</v>
      </c>
      <c r="BD154" s="106"/>
      <c r="BE154" s="125" t="str">
        <f>+CONCATENATE(Q154,R154)</f>
        <v>Dirección de Nuevas Creaciones- Grupo de Trabajo de Ciencias Farmacéuticas y Biológicas</v>
      </c>
      <c r="BH154" s="126"/>
      <c r="BI154" s="127"/>
      <c r="BS154" s="103"/>
      <c r="BT154" s="103"/>
    </row>
    <row r="155" spans="1:96" ht="38.25" x14ac:dyDescent="0.25">
      <c r="A155" s="106" t="s">
        <v>95</v>
      </c>
      <c r="B155" s="105" t="s">
        <v>96</v>
      </c>
      <c r="C155" s="106" t="s">
        <v>97</v>
      </c>
      <c r="D155" s="132">
        <v>1032362387</v>
      </c>
      <c r="E155" s="105" t="s">
        <v>940</v>
      </c>
      <c r="F155" s="107" t="s">
        <v>941</v>
      </c>
      <c r="G155" s="106" t="s">
        <v>36</v>
      </c>
      <c r="H155" s="107" t="s">
        <v>942</v>
      </c>
      <c r="I155" s="108" t="s">
        <v>570</v>
      </c>
      <c r="J155" s="108"/>
      <c r="K155" s="108"/>
      <c r="L155" s="107"/>
      <c r="M155" s="108"/>
      <c r="N155" s="200"/>
      <c r="O155" s="108"/>
      <c r="P155" s="110" t="s">
        <v>202</v>
      </c>
      <c r="Q155" s="107" t="s">
        <v>242</v>
      </c>
      <c r="R155" s="111" t="s">
        <v>449</v>
      </c>
      <c r="S155" s="112" t="s">
        <v>943</v>
      </c>
      <c r="T155" s="113" t="s">
        <v>944</v>
      </c>
      <c r="U155" s="133">
        <v>36614</v>
      </c>
      <c r="V155" s="115">
        <v>31495</v>
      </c>
      <c r="W155" s="115">
        <f t="shared" ca="1" si="25"/>
        <v>42293.432304166665</v>
      </c>
      <c r="X155" s="116">
        <f t="shared" ca="1" si="26"/>
        <v>29.156164383561645</v>
      </c>
      <c r="Y155" s="117">
        <v>41730</v>
      </c>
      <c r="Z155" s="108">
        <f t="shared" ca="1" si="27"/>
        <v>1.5205479452054795</v>
      </c>
      <c r="AA155" s="118"/>
      <c r="AB155" s="119" t="s">
        <v>168</v>
      </c>
      <c r="AC155" s="119" t="s">
        <v>945</v>
      </c>
      <c r="AD155" s="120"/>
      <c r="AE155" s="119" t="s">
        <v>111</v>
      </c>
      <c r="AF155" s="108">
        <v>1010</v>
      </c>
      <c r="AG155" s="108" t="s">
        <v>70</v>
      </c>
      <c r="AH155" s="108" t="s">
        <v>221</v>
      </c>
      <c r="AI155" s="108" t="s">
        <v>379</v>
      </c>
      <c r="AJ155" s="108"/>
      <c r="AK155" s="115">
        <v>41897</v>
      </c>
      <c r="AL155" s="115"/>
      <c r="AM155" s="115"/>
      <c r="AN155" s="15" t="s">
        <v>946</v>
      </c>
      <c r="AO155" s="121">
        <f>VLOOKUP(I155,[3]DATOS!$B$6:$D$46,3)</f>
        <v>3729631</v>
      </c>
      <c r="AP155" s="122">
        <f t="shared" si="28"/>
        <v>2424260</v>
      </c>
      <c r="AQ155" s="122">
        <f t="shared" si="29"/>
        <v>6153891</v>
      </c>
      <c r="AR155" s="122">
        <f t="shared" si="30"/>
        <v>0</v>
      </c>
      <c r="AS155" s="122">
        <v>0</v>
      </c>
      <c r="AT155" s="122">
        <f>ROUND(+AQ155*20%,0)</f>
        <v>1230778</v>
      </c>
      <c r="AU155" s="122"/>
      <c r="AV155" s="122">
        <v>0</v>
      </c>
      <c r="AW155" s="122">
        <f t="shared" si="31"/>
        <v>29000</v>
      </c>
      <c r="AX155" s="122">
        <v>0</v>
      </c>
      <c r="AY155" s="134">
        <v>0</v>
      </c>
      <c r="AZ155" s="122">
        <f t="shared" si="32"/>
        <v>0</v>
      </c>
      <c r="BA155" s="122">
        <f t="shared" si="33"/>
        <v>4960409</v>
      </c>
      <c r="BB155" s="122">
        <f t="shared" si="34"/>
        <v>2453260</v>
      </c>
      <c r="BC155" s="122">
        <f t="shared" si="35"/>
        <v>7413669</v>
      </c>
      <c r="BD155" s="106"/>
    </row>
    <row r="156" spans="1:96" ht="25.5" x14ac:dyDescent="0.25">
      <c r="A156" s="106" t="s">
        <v>95</v>
      </c>
      <c r="B156" s="105" t="s">
        <v>96</v>
      </c>
      <c r="C156" s="106" t="s">
        <v>97</v>
      </c>
      <c r="D156" s="132">
        <v>52282580</v>
      </c>
      <c r="E156" s="105" t="s">
        <v>947</v>
      </c>
      <c r="F156" s="107" t="s">
        <v>948</v>
      </c>
      <c r="G156" s="106" t="s">
        <v>36</v>
      </c>
      <c r="H156" s="107" t="s">
        <v>101</v>
      </c>
      <c r="I156" s="108" t="s">
        <v>175</v>
      </c>
      <c r="J156" s="108">
        <v>163</v>
      </c>
      <c r="K156" s="108"/>
      <c r="L156" s="109"/>
      <c r="M156" s="110"/>
      <c r="N156" s="109"/>
      <c r="O156" s="110"/>
      <c r="P156" s="110" t="s">
        <v>103</v>
      </c>
      <c r="Q156" s="107" t="s">
        <v>403</v>
      </c>
      <c r="R156" s="109"/>
      <c r="S156" s="112" t="s">
        <v>404</v>
      </c>
      <c r="T156" s="113" t="s">
        <v>405</v>
      </c>
      <c r="U156" s="133" t="s">
        <v>949</v>
      </c>
      <c r="V156" s="115">
        <v>28229</v>
      </c>
      <c r="W156" s="115">
        <f t="shared" ca="1" si="25"/>
        <v>42293.432304166665</v>
      </c>
      <c r="X156" s="116">
        <f t="shared" ca="1" si="26"/>
        <v>37.978082191780821</v>
      </c>
      <c r="Y156" s="117">
        <v>40472</v>
      </c>
      <c r="Z156" s="108">
        <f t="shared" ca="1" si="27"/>
        <v>4.9178082191780819</v>
      </c>
      <c r="AA156" s="118"/>
      <c r="AB156" s="119" t="s">
        <v>108</v>
      </c>
      <c r="AC156" s="119" t="s">
        <v>109</v>
      </c>
      <c r="AD156" s="120" t="s">
        <v>110</v>
      </c>
      <c r="AE156" s="119" t="s">
        <v>111</v>
      </c>
      <c r="AF156" s="108">
        <v>130</v>
      </c>
      <c r="AG156" s="108" t="s">
        <v>112</v>
      </c>
      <c r="AH156" s="108" t="s">
        <v>221</v>
      </c>
      <c r="AI156" s="108" t="s">
        <v>213</v>
      </c>
      <c r="AJ156" s="108"/>
      <c r="AK156" s="115">
        <v>41012</v>
      </c>
      <c r="AL156" s="115"/>
      <c r="AM156" s="115"/>
      <c r="AN156" s="15" t="s">
        <v>950</v>
      </c>
      <c r="AO156" s="121">
        <f>VLOOKUP(I156,[3]DATOS!$B$6:$D$46,3)</f>
        <v>2243986</v>
      </c>
      <c r="AP156" s="122">
        <f t="shared" si="28"/>
        <v>1458591</v>
      </c>
      <c r="AQ156" s="122">
        <f t="shared" si="29"/>
        <v>3702577</v>
      </c>
      <c r="AR156" s="122">
        <f t="shared" si="30"/>
        <v>0</v>
      </c>
      <c r="AS156" s="122">
        <v>0</v>
      </c>
      <c r="AT156" s="122">
        <v>0</v>
      </c>
      <c r="AU156" s="122"/>
      <c r="AV156" s="122">
        <v>0</v>
      </c>
      <c r="AW156" s="122">
        <f t="shared" si="31"/>
        <v>29000</v>
      </c>
      <c r="AX156" s="122">
        <v>0</v>
      </c>
      <c r="AY156" s="134">
        <f>ROUND(AO156*15%,0)</f>
        <v>336598</v>
      </c>
      <c r="AZ156" s="122">
        <f t="shared" si="32"/>
        <v>0</v>
      </c>
      <c r="BA156" s="122">
        <f t="shared" si="33"/>
        <v>2243986</v>
      </c>
      <c r="BB156" s="122">
        <f t="shared" si="34"/>
        <v>1824189</v>
      </c>
      <c r="BC156" s="122">
        <f t="shared" si="35"/>
        <v>4068175</v>
      </c>
      <c r="BD156" s="106"/>
      <c r="BE156" s="125" t="str">
        <f>+CONCATENATE(Q156,R156)</f>
        <v>Dirección Financiera</v>
      </c>
      <c r="BH156" s="135"/>
      <c r="BI156" s="127"/>
    </row>
    <row r="157" spans="1:96" x14ac:dyDescent="0.25">
      <c r="A157" s="106" t="s">
        <v>140</v>
      </c>
      <c r="B157" s="105" t="s">
        <v>206</v>
      </c>
      <c r="C157" s="106" t="s">
        <v>142</v>
      </c>
      <c r="D157" s="132">
        <v>79818272</v>
      </c>
      <c r="E157" s="105" t="s">
        <v>951</v>
      </c>
      <c r="F157" s="107" t="s">
        <v>952</v>
      </c>
      <c r="G157" s="106" t="s">
        <v>36</v>
      </c>
      <c r="H157" s="107" t="s">
        <v>130</v>
      </c>
      <c r="I157" s="108" t="s">
        <v>209</v>
      </c>
      <c r="J157" s="108">
        <v>372</v>
      </c>
      <c r="K157" s="108"/>
      <c r="L157" s="109"/>
      <c r="M157" s="110"/>
      <c r="N157" s="109"/>
      <c r="O157" s="110"/>
      <c r="P157" s="110" t="s">
        <v>103</v>
      </c>
      <c r="Q157" s="107" t="s">
        <v>333</v>
      </c>
      <c r="R157" s="111" t="s">
        <v>953</v>
      </c>
      <c r="S157" s="112" t="s">
        <v>334</v>
      </c>
      <c r="T157" s="151" t="s">
        <v>120</v>
      </c>
      <c r="U157" s="114"/>
      <c r="V157" s="115">
        <v>29916</v>
      </c>
      <c r="W157" s="115">
        <f t="shared" ca="1" si="25"/>
        <v>42293.432304166665</v>
      </c>
      <c r="X157" s="116">
        <f t="shared" ca="1" si="26"/>
        <v>33.424657534246577</v>
      </c>
      <c r="Y157" s="117">
        <v>40199</v>
      </c>
      <c r="Z157" s="108">
        <f t="shared" ca="1" si="27"/>
        <v>5.6575342465753424</v>
      </c>
      <c r="AA157" s="118"/>
      <c r="AB157" s="119" t="s">
        <v>108</v>
      </c>
      <c r="AC157" s="119" t="s">
        <v>136</v>
      </c>
      <c r="AD157" s="120" t="s">
        <v>110</v>
      </c>
      <c r="AE157" s="119" t="s">
        <v>211</v>
      </c>
      <c r="AF157" s="108">
        <v>47</v>
      </c>
      <c r="AG157" s="108" t="s">
        <v>112</v>
      </c>
      <c r="AH157" s="108" t="s">
        <v>221</v>
      </c>
      <c r="AI157" s="108" t="s">
        <v>155</v>
      </c>
      <c r="AJ157" s="108"/>
      <c r="AK157" s="115">
        <v>40928</v>
      </c>
      <c r="AL157" s="115"/>
      <c r="AM157" s="115" t="s">
        <v>197</v>
      </c>
      <c r="AN157" s="15" t="s">
        <v>954</v>
      </c>
      <c r="AO157" s="121">
        <f>VLOOKUP(I157,[3]DATOS!$B$6:$D$46,3)</f>
        <v>1382979</v>
      </c>
      <c r="AP157" s="122">
        <f t="shared" si="28"/>
        <v>898936</v>
      </c>
      <c r="AQ157" s="122">
        <f t="shared" si="29"/>
        <v>2281915</v>
      </c>
      <c r="AR157" s="122">
        <f t="shared" si="30"/>
        <v>0</v>
      </c>
      <c r="AS157" s="122">
        <v>0</v>
      </c>
      <c r="AT157" s="122">
        <v>0</v>
      </c>
      <c r="AU157" s="122"/>
      <c r="AV157" s="122">
        <v>0</v>
      </c>
      <c r="AW157" s="122">
        <f t="shared" si="31"/>
        <v>29000</v>
      </c>
      <c r="AX157" s="122">
        <v>0</v>
      </c>
      <c r="AY157" s="134">
        <v>0</v>
      </c>
      <c r="AZ157" s="122">
        <f t="shared" si="32"/>
        <v>0</v>
      </c>
      <c r="BA157" s="122">
        <f t="shared" si="33"/>
        <v>1382979</v>
      </c>
      <c r="BB157" s="122">
        <f t="shared" si="34"/>
        <v>927936</v>
      </c>
      <c r="BC157" s="122">
        <f t="shared" si="35"/>
        <v>2310915</v>
      </c>
      <c r="BD157" s="106"/>
      <c r="BE157" s="125" t="str">
        <f>+CONCATENATE(Q157,R157)</f>
        <v>Oficina de Tecnología e Informática- Grupo de Trabajo de Sistemas de Información</v>
      </c>
      <c r="BH157" s="126"/>
      <c r="BI157" s="127"/>
    </row>
    <row r="158" spans="1:96" x14ac:dyDescent="0.25">
      <c r="A158" s="106" t="s">
        <v>140</v>
      </c>
      <c r="B158" s="105" t="s">
        <v>206</v>
      </c>
      <c r="C158" s="106" t="s">
        <v>142</v>
      </c>
      <c r="D158" s="132">
        <v>19342284</v>
      </c>
      <c r="E158" s="105" t="s">
        <v>955</v>
      </c>
      <c r="F158" s="107" t="s">
        <v>956</v>
      </c>
      <c r="G158" s="106" t="s">
        <v>36</v>
      </c>
      <c r="H158" s="107" t="s">
        <v>130</v>
      </c>
      <c r="I158" s="108" t="s">
        <v>811</v>
      </c>
      <c r="J158" s="108">
        <v>413</v>
      </c>
      <c r="K158" s="108"/>
      <c r="L158" s="111" t="s">
        <v>120</v>
      </c>
      <c r="M158" s="136" t="s">
        <v>120</v>
      </c>
      <c r="N158" s="160" t="s">
        <v>957</v>
      </c>
      <c r="O158" s="136"/>
      <c r="P158" s="110" t="s">
        <v>202</v>
      </c>
      <c r="Q158" s="107" t="s">
        <v>203</v>
      </c>
      <c r="R158" s="111" t="s">
        <v>366</v>
      </c>
      <c r="S158" s="112" t="s">
        <v>267</v>
      </c>
      <c r="T158" s="113"/>
      <c r="U158" s="133"/>
      <c r="V158" s="115">
        <v>20589</v>
      </c>
      <c r="W158" s="115">
        <f t="shared" ca="1" si="25"/>
        <v>42293.432304166665</v>
      </c>
      <c r="X158" s="116">
        <f t="shared" ca="1" si="26"/>
        <v>58.608219178082194</v>
      </c>
      <c r="Y158" s="117">
        <v>38161</v>
      </c>
      <c r="Z158" s="108">
        <f t="shared" ca="1" si="27"/>
        <v>11.158904109589042</v>
      </c>
      <c r="AA158" s="118"/>
      <c r="AB158" s="119" t="s">
        <v>108</v>
      </c>
      <c r="AC158" s="119" t="s">
        <v>136</v>
      </c>
      <c r="AD158" s="120" t="s">
        <v>282</v>
      </c>
      <c r="AE158" s="119" t="s">
        <v>211</v>
      </c>
      <c r="AF158" s="108">
        <v>4040</v>
      </c>
      <c r="AG158" s="108" t="s">
        <v>70</v>
      </c>
      <c r="AH158" s="108" t="s">
        <v>690</v>
      </c>
      <c r="AI158" s="108" t="s">
        <v>114</v>
      </c>
      <c r="AJ158" s="108"/>
      <c r="AK158" s="115">
        <v>41023</v>
      </c>
      <c r="AL158" s="115"/>
      <c r="AM158" s="115"/>
      <c r="AN158" s="14" t="s">
        <v>958</v>
      </c>
      <c r="AO158" s="121">
        <f>VLOOKUP(I158,[3]DATOS!$B$6:$D$46,3)</f>
        <v>1253616</v>
      </c>
      <c r="AP158" s="122">
        <f t="shared" si="28"/>
        <v>814850</v>
      </c>
      <c r="AQ158" s="122">
        <f t="shared" si="29"/>
        <v>2068466</v>
      </c>
      <c r="AR158" s="122">
        <f t="shared" si="30"/>
        <v>74000</v>
      </c>
      <c r="AS158" s="122">
        <v>0</v>
      </c>
      <c r="AT158" s="122">
        <v>0</v>
      </c>
      <c r="AU158" s="122"/>
      <c r="AV158" s="122">
        <v>0</v>
      </c>
      <c r="AW158" s="122">
        <f t="shared" si="31"/>
        <v>29000</v>
      </c>
      <c r="AX158" s="122">
        <v>0</v>
      </c>
      <c r="AY158" s="134">
        <f>ROUND(AO158*15%,0)</f>
        <v>188042</v>
      </c>
      <c r="AZ158" s="122">
        <f t="shared" si="32"/>
        <v>0</v>
      </c>
      <c r="BA158" s="122">
        <f t="shared" si="33"/>
        <v>1327616</v>
      </c>
      <c r="BB158" s="122">
        <f t="shared" si="34"/>
        <v>1031892</v>
      </c>
      <c r="BC158" s="122">
        <f t="shared" si="35"/>
        <v>2359508</v>
      </c>
      <c r="BD158" s="106"/>
    </row>
    <row r="159" spans="1:96" ht="25.5" x14ac:dyDescent="0.25">
      <c r="A159" s="106" t="s">
        <v>95</v>
      </c>
      <c r="B159" s="105" t="s">
        <v>96</v>
      </c>
      <c r="C159" s="106" t="s">
        <v>97</v>
      </c>
      <c r="D159" s="132">
        <v>52781891</v>
      </c>
      <c r="E159" s="105" t="s">
        <v>959</v>
      </c>
      <c r="F159" s="88" t="s">
        <v>960</v>
      </c>
      <c r="G159" s="106" t="s">
        <v>36</v>
      </c>
      <c r="H159" s="107" t="s">
        <v>101</v>
      </c>
      <c r="I159" s="108" t="s">
        <v>147</v>
      </c>
      <c r="J159" s="108"/>
      <c r="K159" s="108"/>
      <c r="L159" s="107"/>
      <c r="M159" s="108"/>
      <c r="N159" s="160" t="s">
        <v>961</v>
      </c>
      <c r="O159" s="110"/>
      <c r="P159" s="110" t="s">
        <v>103</v>
      </c>
      <c r="Q159" s="107" t="s">
        <v>119</v>
      </c>
      <c r="R159" s="111" t="s">
        <v>962</v>
      </c>
      <c r="S159" s="112" t="s">
        <v>963</v>
      </c>
      <c r="T159" s="112"/>
      <c r="U159" s="133"/>
      <c r="V159" s="115">
        <v>29752</v>
      </c>
      <c r="W159" s="115">
        <f t="shared" ca="1" si="25"/>
        <v>42293.432304166665</v>
      </c>
      <c r="X159" s="116">
        <f t="shared" ca="1" si="26"/>
        <v>33.865753424657534</v>
      </c>
      <c r="Y159" s="117">
        <v>41548</v>
      </c>
      <c r="Z159" s="108">
        <f t="shared" ca="1" si="27"/>
        <v>2.0136986301369864</v>
      </c>
      <c r="AA159" s="118"/>
      <c r="AB159" s="119" t="s">
        <v>108</v>
      </c>
      <c r="AC159" s="119" t="s">
        <v>109</v>
      </c>
      <c r="AD159" s="120" t="s">
        <v>282</v>
      </c>
      <c r="AE159" s="119" t="s">
        <v>111</v>
      </c>
      <c r="AF159" s="108">
        <v>35</v>
      </c>
      <c r="AG159" s="108" t="s">
        <v>112</v>
      </c>
      <c r="AH159" s="108" t="s">
        <v>124</v>
      </c>
      <c r="AI159" s="108" t="s">
        <v>155</v>
      </c>
      <c r="AJ159" s="108"/>
      <c r="AK159" s="115">
        <v>41934</v>
      </c>
      <c r="AL159" s="115"/>
      <c r="AM159" s="115"/>
      <c r="AN159" s="16" t="s">
        <v>964</v>
      </c>
      <c r="AO159" s="121">
        <f>VLOOKUP(I159,[3]DATOS!$B$6:$D$46,3)</f>
        <v>1887093</v>
      </c>
      <c r="AP159" s="122">
        <f t="shared" si="28"/>
        <v>1226610</v>
      </c>
      <c r="AQ159" s="122">
        <f t="shared" si="29"/>
        <v>3113703</v>
      </c>
      <c r="AR159" s="122">
        <f t="shared" si="30"/>
        <v>0</v>
      </c>
      <c r="AS159" s="122">
        <v>0</v>
      </c>
      <c r="AT159" s="122">
        <v>0</v>
      </c>
      <c r="AU159" s="122"/>
      <c r="AV159" s="122">
        <v>0</v>
      </c>
      <c r="AW159" s="122">
        <f t="shared" si="31"/>
        <v>29000</v>
      </c>
      <c r="AX159" s="122">
        <v>0</v>
      </c>
      <c r="AY159" s="134">
        <v>0</v>
      </c>
      <c r="AZ159" s="122">
        <f t="shared" si="32"/>
        <v>0</v>
      </c>
      <c r="BA159" s="122">
        <f t="shared" si="33"/>
        <v>1887093</v>
      </c>
      <c r="BB159" s="122">
        <f t="shared" si="34"/>
        <v>1255610</v>
      </c>
      <c r="BC159" s="122">
        <f t="shared" si="35"/>
        <v>3142703</v>
      </c>
      <c r="BD159" s="106"/>
      <c r="BE159" s="125" t="str">
        <f>+CONCATENATE(Q159,R159)</f>
        <v>Oficina de Servicios al Consumidor y de Apoyo Empresarial- Grupo de Trabajo de Formación</v>
      </c>
      <c r="BH159" s="126"/>
      <c r="BI159" s="127"/>
    </row>
    <row r="160" spans="1:96" x14ac:dyDescent="0.25">
      <c r="A160" s="106" t="s">
        <v>140</v>
      </c>
      <c r="B160" s="105" t="s">
        <v>206</v>
      </c>
      <c r="C160" s="106" t="s">
        <v>142</v>
      </c>
      <c r="D160" s="132">
        <v>7687224</v>
      </c>
      <c r="E160" s="105" t="s">
        <v>965</v>
      </c>
      <c r="F160" s="107" t="s">
        <v>966</v>
      </c>
      <c r="G160" s="106" t="s">
        <v>763</v>
      </c>
      <c r="H160" s="107" t="s">
        <v>130</v>
      </c>
      <c r="I160" s="108" t="s">
        <v>209</v>
      </c>
      <c r="J160" s="108">
        <v>405</v>
      </c>
      <c r="K160" s="108"/>
      <c r="L160" s="109"/>
      <c r="M160" s="110"/>
      <c r="N160" s="109"/>
      <c r="O160" s="110"/>
      <c r="P160" s="110" t="s">
        <v>103</v>
      </c>
      <c r="Q160" s="107" t="s">
        <v>321</v>
      </c>
      <c r="R160" s="109" t="s">
        <v>967</v>
      </c>
      <c r="S160" s="112" t="s">
        <v>267</v>
      </c>
      <c r="T160" s="113"/>
      <c r="U160" s="133"/>
      <c r="V160" s="115">
        <v>25732</v>
      </c>
      <c r="W160" s="115">
        <f t="shared" ca="1" si="25"/>
        <v>42293.432304166665</v>
      </c>
      <c r="X160" s="116">
        <f t="shared" ca="1" si="26"/>
        <v>44.720547945205482</v>
      </c>
      <c r="Y160" s="117">
        <v>36342</v>
      </c>
      <c r="Z160" s="108">
        <f t="shared" ca="1" si="27"/>
        <v>16.068493150684933</v>
      </c>
      <c r="AA160" s="118"/>
      <c r="AB160" s="119" t="s">
        <v>108</v>
      </c>
      <c r="AC160" s="119" t="s">
        <v>136</v>
      </c>
      <c r="AD160" s="120" t="s">
        <v>110</v>
      </c>
      <c r="AE160" s="119" t="s">
        <v>211</v>
      </c>
      <c r="AF160" s="108">
        <v>2016</v>
      </c>
      <c r="AG160" s="108" t="s">
        <v>361</v>
      </c>
      <c r="AH160" s="108" t="s">
        <v>260</v>
      </c>
      <c r="AI160" s="108" t="s">
        <v>114</v>
      </c>
      <c r="AJ160" s="108"/>
      <c r="AK160" s="115">
        <v>41107</v>
      </c>
      <c r="AL160" s="115"/>
      <c r="AM160" s="115"/>
      <c r="AN160" s="15" t="s">
        <v>968</v>
      </c>
      <c r="AO160" s="121">
        <f>VLOOKUP(I160,[3]DATOS!$B$6:$D$46,3)</f>
        <v>1382979</v>
      </c>
      <c r="AP160" s="122">
        <f t="shared" si="28"/>
        <v>898936</v>
      </c>
      <c r="AQ160" s="122">
        <f t="shared" si="29"/>
        <v>2281915</v>
      </c>
      <c r="AR160" s="122">
        <f t="shared" si="30"/>
        <v>0</v>
      </c>
      <c r="AS160" s="122">
        <v>0</v>
      </c>
      <c r="AT160" s="122">
        <v>0</v>
      </c>
      <c r="AU160" s="122" t="s">
        <v>969</v>
      </c>
      <c r="AV160" s="122">
        <v>0</v>
      </c>
      <c r="AW160" s="122">
        <f t="shared" si="31"/>
        <v>29000</v>
      </c>
      <c r="AX160" s="122">
        <v>0</v>
      </c>
      <c r="AY160" s="134">
        <f>ROUND(AO160*15%,0)</f>
        <v>207447</v>
      </c>
      <c r="AZ160" s="122">
        <f t="shared" si="32"/>
        <v>0</v>
      </c>
      <c r="BA160" s="122">
        <f t="shared" si="33"/>
        <v>1382979</v>
      </c>
      <c r="BB160" s="122">
        <f t="shared" si="34"/>
        <v>1135383</v>
      </c>
      <c r="BC160" s="122">
        <f t="shared" si="35"/>
        <v>2518362</v>
      </c>
      <c r="BD160" s="106"/>
      <c r="BE160" s="125" t="str">
        <f>+CONCATENATE(Q160,R160)</f>
        <v>Dirección de Signos Distintivos- Grupo de Trabajo de Registro</v>
      </c>
      <c r="BH160" s="135"/>
      <c r="BI160" s="127"/>
      <c r="CP160" s="177"/>
      <c r="CQ160" s="177"/>
    </row>
    <row r="161" spans="1:96" ht="25.5" x14ac:dyDescent="0.25">
      <c r="A161" s="106" t="s">
        <v>95</v>
      </c>
      <c r="B161" s="105" t="s">
        <v>127</v>
      </c>
      <c r="C161" s="106" t="s">
        <v>97</v>
      </c>
      <c r="D161" s="132">
        <v>20774379</v>
      </c>
      <c r="E161" s="105" t="s">
        <v>2613</v>
      </c>
      <c r="F161" s="107" t="s">
        <v>2614</v>
      </c>
      <c r="G161" s="106" t="s">
        <v>36</v>
      </c>
      <c r="H161" s="107" t="s">
        <v>247</v>
      </c>
      <c r="I161" s="108" t="s">
        <v>1128</v>
      </c>
      <c r="J161" s="108"/>
      <c r="K161" s="108"/>
      <c r="L161" s="109"/>
      <c r="M161" s="110"/>
      <c r="N161" s="109" t="s">
        <v>2615</v>
      </c>
      <c r="O161" s="110"/>
      <c r="P161" s="110" t="s">
        <v>103</v>
      </c>
      <c r="Q161" s="107" t="s">
        <v>321</v>
      </c>
      <c r="R161" s="111" t="s">
        <v>597</v>
      </c>
      <c r="S161" s="112" t="s">
        <v>1364</v>
      </c>
      <c r="T161" s="151" t="s">
        <v>120</v>
      </c>
      <c r="U161" s="114">
        <v>54135</v>
      </c>
      <c r="V161" s="115">
        <v>24590</v>
      </c>
      <c r="W161" s="115">
        <f t="shared" ca="1" si="25"/>
        <v>42293.432304166665</v>
      </c>
      <c r="X161" s="116">
        <f t="shared" ca="1" si="26"/>
        <v>47.802739726027397</v>
      </c>
      <c r="Y161" s="117">
        <v>42156</v>
      </c>
      <c r="Z161" s="108">
        <f t="shared" ca="1" si="27"/>
        <v>0.36986301369863012</v>
      </c>
      <c r="AA161" s="118"/>
      <c r="AB161" s="119" t="s">
        <v>108</v>
      </c>
      <c r="AC161" s="119" t="s">
        <v>252</v>
      </c>
      <c r="AD161" s="120" t="s">
        <v>282</v>
      </c>
      <c r="AE161" s="119" t="s">
        <v>253</v>
      </c>
      <c r="AF161" s="108">
        <v>2014</v>
      </c>
      <c r="AG161" s="108" t="s">
        <v>70</v>
      </c>
      <c r="AH161" s="108" t="s">
        <v>113</v>
      </c>
      <c r="AI161" s="108" t="s">
        <v>114</v>
      </c>
      <c r="AJ161" s="108"/>
      <c r="AK161" s="115"/>
      <c r="AL161" s="115"/>
      <c r="AM161" s="115"/>
      <c r="AN161" s="30" t="s">
        <v>2616</v>
      </c>
      <c r="AO161" s="121">
        <f>VLOOKUP(I161,[3]DATOS!$B$6:$D$46,3)</f>
        <v>952085</v>
      </c>
      <c r="AP161" s="122">
        <f t="shared" si="28"/>
        <v>618855</v>
      </c>
      <c r="AQ161" s="122">
        <f t="shared" si="29"/>
        <v>1570940</v>
      </c>
      <c r="AR161" s="122">
        <f t="shared" si="30"/>
        <v>74000</v>
      </c>
      <c r="AS161" s="122">
        <v>0</v>
      </c>
      <c r="AT161" s="122">
        <v>0</v>
      </c>
      <c r="AU161" s="122"/>
      <c r="AV161" s="122">
        <v>0</v>
      </c>
      <c r="AW161" s="122">
        <f t="shared" si="31"/>
        <v>29000</v>
      </c>
      <c r="AX161" s="122">
        <v>0</v>
      </c>
      <c r="AY161" s="134">
        <v>0</v>
      </c>
      <c r="AZ161" s="122">
        <f t="shared" si="32"/>
        <v>0</v>
      </c>
      <c r="BA161" s="122">
        <f t="shared" si="33"/>
        <v>1026085</v>
      </c>
      <c r="BB161" s="122">
        <f t="shared" si="34"/>
        <v>647855</v>
      </c>
      <c r="BC161" s="122">
        <f t="shared" si="35"/>
        <v>1673940</v>
      </c>
      <c r="BD161" s="106"/>
    </row>
    <row r="162" spans="1:96" x14ac:dyDescent="0.25">
      <c r="A162" s="106" t="s">
        <v>255</v>
      </c>
      <c r="B162" s="105" t="s">
        <v>172</v>
      </c>
      <c r="C162" s="106" t="s">
        <v>142</v>
      </c>
      <c r="D162" s="132">
        <v>1031123536</v>
      </c>
      <c r="E162" s="105" t="s">
        <v>970</v>
      </c>
      <c r="F162" s="107" t="s">
        <v>971</v>
      </c>
      <c r="G162" s="106" t="s">
        <v>36</v>
      </c>
      <c r="H162" s="107" t="s">
        <v>101</v>
      </c>
      <c r="I162" s="108" t="s">
        <v>159</v>
      </c>
      <c r="J162" s="108">
        <v>169</v>
      </c>
      <c r="K162" s="108"/>
      <c r="L162" s="107"/>
      <c r="M162" s="108"/>
      <c r="N162" s="109"/>
      <c r="O162" s="110"/>
      <c r="P162" s="110" t="s">
        <v>103</v>
      </c>
      <c r="Q162" s="107" t="s">
        <v>333</v>
      </c>
      <c r="R162" s="111" t="s">
        <v>953</v>
      </c>
      <c r="S162" s="112" t="s">
        <v>334</v>
      </c>
      <c r="T162" s="112"/>
      <c r="U162" s="133" t="s">
        <v>972</v>
      </c>
      <c r="V162" s="115">
        <v>31645</v>
      </c>
      <c r="W162" s="115">
        <f t="shared" ca="1" si="25"/>
        <v>42293.432304166665</v>
      </c>
      <c r="X162" s="116">
        <f t="shared" ca="1" si="26"/>
        <v>28.753424657534246</v>
      </c>
      <c r="Y162" s="117">
        <v>40991</v>
      </c>
      <c r="Z162" s="108">
        <f t="shared" ca="1" si="27"/>
        <v>3.515068493150685</v>
      </c>
      <c r="AA162" s="118"/>
      <c r="AB162" s="119" t="s">
        <v>108</v>
      </c>
      <c r="AC162" s="119" t="s">
        <v>109</v>
      </c>
      <c r="AD162" s="120" t="s">
        <v>110</v>
      </c>
      <c r="AE162" s="119" t="s">
        <v>154</v>
      </c>
      <c r="AF162" s="108">
        <v>47</v>
      </c>
      <c r="AG162" s="108" t="s">
        <v>112</v>
      </c>
      <c r="AH162" s="108" t="s">
        <v>160</v>
      </c>
      <c r="AI162" s="108" t="s">
        <v>155</v>
      </c>
      <c r="AJ162" s="108"/>
      <c r="AK162" s="115"/>
      <c r="AL162" s="115"/>
      <c r="AM162" s="115" t="s">
        <v>180</v>
      </c>
      <c r="AN162" s="16" t="s">
        <v>973</v>
      </c>
      <c r="AO162" s="121">
        <f>VLOOKUP(I162,[3]DATOS!$B$6:$D$46,3)</f>
        <v>2049478</v>
      </c>
      <c r="AP162" s="122">
        <f t="shared" si="28"/>
        <v>1332161</v>
      </c>
      <c r="AQ162" s="122">
        <f t="shared" si="29"/>
        <v>3381639</v>
      </c>
      <c r="AR162" s="122">
        <f t="shared" si="30"/>
        <v>0</v>
      </c>
      <c r="AS162" s="122">
        <v>0</v>
      </c>
      <c r="AT162" s="122">
        <v>0</v>
      </c>
      <c r="AU162" s="122"/>
      <c r="AV162" s="122">
        <v>0</v>
      </c>
      <c r="AW162" s="122">
        <f t="shared" si="31"/>
        <v>29000</v>
      </c>
      <c r="AX162" s="122">
        <v>0</v>
      </c>
      <c r="AY162" s="134">
        <v>0</v>
      </c>
      <c r="AZ162" s="122">
        <f t="shared" si="32"/>
        <v>0</v>
      </c>
      <c r="BA162" s="122">
        <f t="shared" si="33"/>
        <v>2049478</v>
      </c>
      <c r="BB162" s="122">
        <f t="shared" si="34"/>
        <v>1361161</v>
      </c>
      <c r="BC162" s="122">
        <f t="shared" si="35"/>
        <v>3410639</v>
      </c>
      <c r="BD162" s="106"/>
      <c r="BE162" s="125" t="str">
        <f>+CONCATENATE(Q162,R162)</f>
        <v>Oficina de Tecnología e Informática- Grupo de Trabajo de Sistemas de Información</v>
      </c>
      <c r="BH162" s="126"/>
      <c r="BI162" s="127"/>
    </row>
    <row r="163" spans="1:96" x14ac:dyDescent="0.25">
      <c r="A163" s="106" t="s">
        <v>95</v>
      </c>
      <c r="B163" s="105" t="s">
        <v>96</v>
      </c>
      <c r="C163" s="106" t="s">
        <v>97</v>
      </c>
      <c r="D163" s="132">
        <v>46682706</v>
      </c>
      <c r="E163" s="105" t="s">
        <v>974</v>
      </c>
      <c r="F163" s="107" t="s">
        <v>975</v>
      </c>
      <c r="G163" s="106" t="s">
        <v>976</v>
      </c>
      <c r="H163" s="107" t="s">
        <v>101</v>
      </c>
      <c r="I163" s="108" t="s">
        <v>185</v>
      </c>
      <c r="J163" s="108">
        <v>309</v>
      </c>
      <c r="K163" s="108"/>
      <c r="L163" s="109"/>
      <c r="M163" s="110"/>
      <c r="N163" s="109"/>
      <c r="O163" s="110"/>
      <c r="P163" s="110" t="s">
        <v>103</v>
      </c>
      <c r="Q163" s="107" t="s">
        <v>642</v>
      </c>
      <c r="R163" s="109" t="s">
        <v>977</v>
      </c>
      <c r="S163" s="112" t="s">
        <v>404</v>
      </c>
      <c r="T163" s="113"/>
      <c r="U163" s="133" t="s">
        <v>477</v>
      </c>
      <c r="V163" s="115">
        <v>30245</v>
      </c>
      <c r="W163" s="115">
        <f t="shared" ca="1" si="25"/>
        <v>42293.432304166665</v>
      </c>
      <c r="X163" s="116">
        <f t="shared" ca="1" si="26"/>
        <v>32.534246575342465</v>
      </c>
      <c r="Y163" s="117">
        <v>40966</v>
      </c>
      <c r="Z163" s="108">
        <f t="shared" ca="1" si="27"/>
        <v>3.5863013698630137</v>
      </c>
      <c r="AA163" s="118"/>
      <c r="AB163" s="119" t="s">
        <v>108</v>
      </c>
      <c r="AC163" s="119" t="s">
        <v>109</v>
      </c>
      <c r="AD163" s="120" t="s">
        <v>110</v>
      </c>
      <c r="AE163" s="119" t="s">
        <v>111</v>
      </c>
      <c r="AF163" s="108">
        <v>1025</v>
      </c>
      <c r="AG163" s="108" t="s">
        <v>70</v>
      </c>
      <c r="AH163" s="108" t="s">
        <v>605</v>
      </c>
      <c r="AI163" s="108" t="s">
        <v>155</v>
      </c>
      <c r="AJ163" s="108"/>
      <c r="AK163" s="115">
        <v>41409</v>
      </c>
      <c r="AL163" s="115"/>
      <c r="AM163" s="115"/>
      <c r="AN163" s="17" t="s">
        <v>978</v>
      </c>
      <c r="AO163" s="121">
        <f>VLOOKUP(I163,[3]DATOS!$B$6:$D$46,3)</f>
        <v>1466526</v>
      </c>
      <c r="AP163" s="122">
        <f t="shared" si="28"/>
        <v>953242</v>
      </c>
      <c r="AQ163" s="122">
        <f t="shared" si="29"/>
        <v>2419768</v>
      </c>
      <c r="AR163" s="122">
        <f t="shared" si="30"/>
        <v>0</v>
      </c>
      <c r="AS163" s="122">
        <v>0</v>
      </c>
      <c r="AT163" s="122">
        <v>0</v>
      </c>
      <c r="AU163" s="122"/>
      <c r="AV163" s="122">
        <v>0</v>
      </c>
      <c r="AW163" s="122">
        <f t="shared" si="31"/>
        <v>29000</v>
      </c>
      <c r="AX163" s="122">
        <v>0</v>
      </c>
      <c r="AY163" s="134">
        <v>0</v>
      </c>
      <c r="AZ163" s="122">
        <f t="shared" si="32"/>
        <v>0</v>
      </c>
      <c r="BA163" s="122">
        <f t="shared" si="33"/>
        <v>1466526</v>
      </c>
      <c r="BB163" s="122">
        <f t="shared" si="34"/>
        <v>982242</v>
      </c>
      <c r="BC163" s="122">
        <f t="shared" si="35"/>
        <v>2448768</v>
      </c>
      <c r="BD163" s="106"/>
      <c r="BE163" s="125" t="str">
        <f>+CONCATENATE(Q163,R163)</f>
        <v>Dirección de Cámaras de Comercio- Grupo de Trabajo de Vigilancia de las Cámaras de Comercio y a los Comerciantes</v>
      </c>
      <c r="BH163" s="126"/>
      <c r="BI163" s="127"/>
      <c r="BS163" s="103"/>
      <c r="BT163" s="103"/>
    </row>
    <row r="164" spans="1:96" ht="25.5" x14ac:dyDescent="0.25">
      <c r="A164" s="106" t="s">
        <v>140</v>
      </c>
      <c r="B164" s="105" t="s">
        <v>141</v>
      </c>
      <c r="C164" s="106" t="s">
        <v>142</v>
      </c>
      <c r="D164" s="132">
        <v>16681370</v>
      </c>
      <c r="E164" s="105" t="s">
        <v>979</v>
      </c>
      <c r="F164" s="107" t="s">
        <v>980</v>
      </c>
      <c r="G164" s="106" t="s">
        <v>981</v>
      </c>
      <c r="H164" s="107" t="s">
        <v>421</v>
      </c>
      <c r="I164" s="108" t="s">
        <v>422</v>
      </c>
      <c r="J164" s="108">
        <v>562</v>
      </c>
      <c r="K164" s="108">
        <v>381</v>
      </c>
      <c r="L164" s="109" t="s">
        <v>241</v>
      </c>
      <c r="M164" s="110" t="s">
        <v>209</v>
      </c>
      <c r="N164" s="109"/>
      <c r="O164" s="110"/>
      <c r="P164" s="110" t="s">
        <v>103</v>
      </c>
      <c r="Q164" s="107" t="s">
        <v>149</v>
      </c>
      <c r="R164" s="111" t="s">
        <v>120</v>
      </c>
      <c r="S164" s="112" t="s">
        <v>982</v>
      </c>
      <c r="T164" s="113"/>
      <c r="U164" s="133">
        <v>129902</v>
      </c>
      <c r="V164" s="115">
        <v>21998</v>
      </c>
      <c r="W164" s="115">
        <f t="shared" ca="1" si="25"/>
        <v>42293.432304166665</v>
      </c>
      <c r="X164" s="116">
        <f t="shared" ca="1" si="26"/>
        <v>54.802739726027397</v>
      </c>
      <c r="Y164" s="117">
        <v>34604</v>
      </c>
      <c r="Z164" s="108">
        <f t="shared" ca="1" si="27"/>
        <v>20.764383561643836</v>
      </c>
      <c r="AA164" s="118"/>
      <c r="AB164" s="119" t="s">
        <v>152</v>
      </c>
      <c r="AC164" s="119" t="s">
        <v>153</v>
      </c>
      <c r="AD164" s="120" t="s">
        <v>110</v>
      </c>
      <c r="AE164" s="119" t="s">
        <v>154</v>
      </c>
      <c r="AF164" s="108">
        <v>3100</v>
      </c>
      <c r="AG164" s="108" t="s">
        <v>70</v>
      </c>
      <c r="AH164" s="108" t="s">
        <v>124</v>
      </c>
      <c r="AI164" s="108" t="s">
        <v>114</v>
      </c>
      <c r="AJ164" s="202" t="s">
        <v>27</v>
      </c>
      <c r="AK164" s="139">
        <v>40927</v>
      </c>
      <c r="AL164" s="139"/>
      <c r="AM164" s="115" t="s">
        <v>125</v>
      </c>
      <c r="AN164" s="40" t="s">
        <v>983</v>
      </c>
      <c r="AO164" s="121">
        <f>VLOOKUP(I164,[3]DATOS!$B$6:$D$46,3)</f>
        <v>2779762</v>
      </c>
      <c r="AP164" s="122">
        <f t="shared" si="28"/>
        <v>1806845</v>
      </c>
      <c r="AQ164" s="122">
        <f t="shared" si="29"/>
        <v>4586607</v>
      </c>
      <c r="AR164" s="122">
        <f t="shared" si="30"/>
        <v>0</v>
      </c>
      <c r="AS164" s="122">
        <v>0</v>
      </c>
      <c r="AT164" s="122">
        <v>0</v>
      </c>
      <c r="AU164" s="122"/>
      <c r="AV164" s="122">
        <v>0</v>
      </c>
      <c r="AW164" s="122">
        <f t="shared" si="31"/>
        <v>29000</v>
      </c>
      <c r="AX164" s="122">
        <v>0</v>
      </c>
      <c r="AY164" s="134">
        <v>0</v>
      </c>
      <c r="AZ164" s="122">
        <f t="shared" si="32"/>
        <v>0</v>
      </c>
      <c r="BA164" s="122">
        <f t="shared" si="33"/>
        <v>2779762</v>
      </c>
      <c r="BB164" s="122">
        <f t="shared" si="34"/>
        <v>1835845</v>
      </c>
      <c r="BC164" s="122">
        <f t="shared" si="35"/>
        <v>4615607</v>
      </c>
      <c r="BD164" s="106"/>
      <c r="CR164" s="128"/>
    </row>
    <row r="165" spans="1:96" ht="25.5" x14ac:dyDescent="0.25">
      <c r="A165" s="106" t="s">
        <v>95</v>
      </c>
      <c r="B165" s="105" t="s">
        <v>457</v>
      </c>
      <c r="C165" s="106" t="s">
        <v>97</v>
      </c>
      <c r="D165" s="132">
        <v>51629510</v>
      </c>
      <c r="E165" s="105" t="s">
        <v>984</v>
      </c>
      <c r="F165" s="107" t="s">
        <v>985</v>
      </c>
      <c r="G165" s="106" t="s">
        <v>36</v>
      </c>
      <c r="H165" s="107" t="s">
        <v>145</v>
      </c>
      <c r="I165" s="108" t="s">
        <v>193</v>
      </c>
      <c r="J165" s="108">
        <v>557</v>
      </c>
      <c r="K165" s="108"/>
      <c r="L165" s="109" t="s">
        <v>241</v>
      </c>
      <c r="M165" s="110" t="s">
        <v>131</v>
      </c>
      <c r="N165" s="109"/>
      <c r="O165" s="110"/>
      <c r="P165" s="110" t="s">
        <v>103</v>
      </c>
      <c r="Q165" s="107" t="s">
        <v>28</v>
      </c>
      <c r="R165" s="109"/>
      <c r="S165" s="112" t="s">
        <v>683</v>
      </c>
      <c r="T165" s="113" t="s">
        <v>986</v>
      </c>
      <c r="U165" s="133" t="s">
        <v>987</v>
      </c>
      <c r="V165" s="115">
        <v>22679</v>
      </c>
      <c r="W165" s="115">
        <f t="shared" ca="1" si="25"/>
        <v>42293.432304166665</v>
      </c>
      <c r="X165" s="116">
        <f t="shared" ca="1" si="26"/>
        <v>52.969863013698628</v>
      </c>
      <c r="Y165" s="117">
        <v>34361</v>
      </c>
      <c r="Z165" s="108">
        <f t="shared" ca="1" si="27"/>
        <v>21.421917808219177</v>
      </c>
      <c r="AA165" s="118"/>
      <c r="AB165" s="119" t="s">
        <v>152</v>
      </c>
      <c r="AC165" s="119" t="s">
        <v>153</v>
      </c>
      <c r="AD165" s="120" t="s">
        <v>110</v>
      </c>
      <c r="AE165" s="119" t="s">
        <v>111</v>
      </c>
      <c r="AF165" s="108">
        <v>17</v>
      </c>
      <c r="AG165" s="108" t="s">
        <v>112</v>
      </c>
      <c r="AH165" s="108" t="s">
        <v>124</v>
      </c>
      <c r="AI165" s="108" t="s">
        <v>114</v>
      </c>
      <c r="AJ165" s="108"/>
      <c r="AK165" s="115">
        <v>40931</v>
      </c>
      <c r="AL165" s="115"/>
      <c r="AM165" s="115" t="s">
        <v>125</v>
      </c>
      <c r="AN165" s="15" t="s">
        <v>988</v>
      </c>
      <c r="AO165" s="121">
        <f>VLOOKUP(I165,[3]DATOS!$B$6:$D$46,3)</f>
        <v>2320554</v>
      </c>
      <c r="AP165" s="122">
        <f t="shared" si="28"/>
        <v>1508360</v>
      </c>
      <c r="AQ165" s="122">
        <f t="shared" si="29"/>
        <v>3828914</v>
      </c>
      <c r="AR165" s="122">
        <f t="shared" si="30"/>
        <v>0</v>
      </c>
      <c r="AS165" s="122">
        <v>0</v>
      </c>
      <c r="AT165" s="122">
        <v>0</v>
      </c>
      <c r="AU165" s="122"/>
      <c r="AV165" s="122">
        <v>0</v>
      </c>
      <c r="AW165" s="122">
        <f t="shared" si="31"/>
        <v>29000</v>
      </c>
      <c r="AX165" s="122">
        <v>0</v>
      </c>
      <c r="AY165" s="134">
        <f>ROUND(AO165*15%,0)</f>
        <v>348083</v>
      </c>
      <c r="AZ165" s="122">
        <f t="shared" si="32"/>
        <v>0</v>
      </c>
      <c r="BA165" s="122">
        <f t="shared" si="33"/>
        <v>2320554</v>
      </c>
      <c r="BB165" s="122">
        <f t="shared" si="34"/>
        <v>1885443</v>
      </c>
      <c r="BC165" s="122">
        <f t="shared" si="35"/>
        <v>4205997</v>
      </c>
      <c r="BD165" s="106"/>
      <c r="BE165" s="125" t="str">
        <f>+CONCATENATE(Q165,R165)</f>
        <v>Oficina Asesora de Planeación</v>
      </c>
      <c r="BH165" s="126"/>
      <c r="BI165" s="127"/>
    </row>
    <row r="166" spans="1:96" ht="25.5" x14ac:dyDescent="0.25">
      <c r="A166" s="106" t="s">
        <v>140</v>
      </c>
      <c r="B166" s="105" t="s">
        <v>206</v>
      </c>
      <c r="C166" s="106" t="s">
        <v>142</v>
      </c>
      <c r="D166" s="132">
        <v>7187380</v>
      </c>
      <c r="E166" s="105" t="s">
        <v>989</v>
      </c>
      <c r="F166" s="107" t="s">
        <v>990</v>
      </c>
      <c r="G166" s="106" t="s">
        <v>991</v>
      </c>
      <c r="H166" s="107" t="s">
        <v>130</v>
      </c>
      <c r="I166" s="108" t="s">
        <v>209</v>
      </c>
      <c r="J166" s="108">
        <v>387</v>
      </c>
      <c r="K166" s="108"/>
      <c r="L166" s="109"/>
      <c r="M166" s="110"/>
      <c r="N166" s="109"/>
      <c r="O166" s="110"/>
      <c r="P166" s="110" t="s">
        <v>103</v>
      </c>
      <c r="Q166" s="107" t="s">
        <v>274</v>
      </c>
      <c r="R166" s="109" t="s">
        <v>391</v>
      </c>
      <c r="S166" s="203" t="s">
        <v>992</v>
      </c>
      <c r="T166" s="113"/>
      <c r="U166" s="133"/>
      <c r="V166" s="115">
        <v>31172</v>
      </c>
      <c r="W166" s="115">
        <f t="shared" ca="1" si="25"/>
        <v>42293.432304166665</v>
      </c>
      <c r="X166" s="116">
        <f t="shared" ca="1" si="26"/>
        <v>30.030136986301368</v>
      </c>
      <c r="Y166" s="117">
        <v>40935</v>
      </c>
      <c r="Z166" s="108">
        <f t="shared" ca="1" si="27"/>
        <v>3.6684931506849314</v>
      </c>
      <c r="AA166" s="118"/>
      <c r="AB166" s="119" t="s">
        <v>108</v>
      </c>
      <c r="AC166" s="119" t="s">
        <v>136</v>
      </c>
      <c r="AD166" s="120" t="s">
        <v>110</v>
      </c>
      <c r="AE166" s="119" t="s">
        <v>211</v>
      </c>
      <c r="AF166" s="108">
        <v>7015</v>
      </c>
      <c r="AG166" s="108" t="s">
        <v>70</v>
      </c>
      <c r="AH166" s="108" t="s">
        <v>124</v>
      </c>
      <c r="AI166" s="108" t="s">
        <v>114</v>
      </c>
      <c r="AJ166" s="108"/>
      <c r="AK166" s="115"/>
      <c r="AL166" s="115"/>
      <c r="AM166" s="130" t="s">
        <v>197</v>
      </c>
      <c r="AN166" s="17" t="s">
        <v>993</v>
      </c>
      <c r="AO166" s="121">
        <f>VLOOKUP(I166,[3]DATOS!$B$6:$D$46,3)</f>
        <v>1382979</v>
      </c>
      <c r="AP166" s="122">
        <f t="shared" si="28"/>
        <v>898936</v>
      </c>
      <c r="AQ166" s="122">
        <f t="shared" si="29"/>
        <v>2281915</v>
      </c>
      <c r="AR166" s="122">
        <f t="shared" si="30"/>
        <v>0</v>
      </c>
      <c r="AS166" s="122">
        <v>0</v>
      </c>
      <c r="AT166" s="122">
        <v>0</v>
      </c>
      <c r="AU166" s="122"/>
      <c r="AV166" s="122">
        <v>0</v>
      </c>
      <c r="AW166" s="122">
        <f t="shared" si="31"/>
        <v>29000</v>
      </c>
      <c r="AX166" s="122">
        <v>0</v>
      </c>
      <c r="AY166" s="134">
        <v>0</v>
      </c>
      <c r="AZ166" s="122">
        <f t="shared" si="32"/>
        <v>0</v>
      </c>
      <c r="BA166" s="122">
        <f t="shared" si="33"/>
        <v>1382979</v>
      </c>
      <c r="BB166" s="122">
        <f t="shared" si="34"/>
        <v>927936</v>
      </c>
      <c r="BC166" s="122">
        <f t="shared" si="35"/>
        <v>2310915</v>
      </c>
      <c r="BD166" s="106"/>
      <c r="CR166" s="128"/>
    </row>
    <row r="167" spans="1:96" x14ac:dyDescent="0.25">
      <c r="A167" s="106" t="s">
        <v>95</v>
      </c>
      <c r="B167" s="105" t="s">
        <v>96</v>
      </c>
      <c r="C167" s="106" t="s">
        <v>97</v>
      </c>
      <c r="D167" s="132">
        <v>51879797</v>
      </c>
      <c r="E167" s="105" t="s">
        <v>994</v>
      </c>
      <c r="F167" s="107" t="s">
        <v>995</v>
      </c>
      <c r="G167" s="106" t="s">
        <v>36</v>
      </c>
      <c r="H167" s="107" t="s">
        <v>101</v>
      </c>
      <c r="I167" s="108" t="s">
        <v>358</v>
      </c>
      <c r="J167" s="108"/>
      <c r="K167" s="108"/>
      <c r="L167" s="109"/>
      <c r="M167" s="110"/>
      <c r="N167" s="160" t="s">
        <v>996</v>
      </c>
      <c r="O167" s="110"/>
      <c r="P167" s="110" t="s">
        <v>103</v>
      </c>
      <c r="Q167" s="107" t="s">
        <v>321</v>
      </c>
      <c r="R167" s="111" t="s">
        <v>322</v>
      </c>
      <c r="S167" s="112" t="s">
        <v>106</v>
      </c>
      <c r="T167" s="113"/>
      <c r="U167" s="133">
        <v>206534</v>
      </c>
      <c r="V167" s="115">
        <v>24302</v>
      </c>
      <c r="W167" s="115">
        <f t="shared" ca="1" si="25"/>
        <v>42293.432304166665</v>
      </c>
      <c r="X167" s="116">
        <f t="shared" ca="1" si="26"/>
        <v>48.580821917808223</v>
      </c>
      <c r="Y167" s="117">
        <v>40959</v>
      </c>
      <c r="Z167" s="108">
        <f t="shared" ca="1" si="27"/>
        <v>3.6054794520547944</v>
      </c>
      <c r="AA167" s="118"/>
      <c r="AB167" s="119" t="s">
        <v>108</v>
      </c>
      <c r="AC167" s="119" t="s">
        <v>109</v>
      </c>
      <c r="AD167" s="120" t="s">
        <v>282</v>
      </c>
      <c r="AE167" s="119" t="s">
        <v>111</v>
      </c>
      <c r="AF167" s="108">
        <v>2015</v>
      </c>
      <c r="AG167" s="108" t="s">
        <v>70</v>
      </c>
      <c r="AH167" s="108" t="s">
        <v>124</v>
      </c>
      <c r="AI167" s="108" t="s">
        <v>196</v>
      </c>
      <c r="AJ167" s="108"/>
      <c r="AK167" s="115">
        <v>41837</v>
      </c>
      <c r="AL167" s="115"/>
      <c r="AM167" s="115"/>
      <c r="AN167" s="17" t="s">
        <v>997</v>
      </c>
      <c r="AO167" s="121">
        <f>VLOOKUP(I167,[3]DATOS!$B$6:$D$46,3)</f>
        <v>1694203</v>
      </c>
      <c r="AP167" s="122">
        <f t="shared" si="28"/>
        <v>1101232</v>
      </c>
      <c r="AQ167" s="122">
        <f t="shared" si="29"/>
        <v>2795435</v>
      </c>
      <c r="AR167" s="122">
        <f t="shared" si="30"/>
        <v>0</v>
      </c>
      <c r="AS167" s="122">
        <v>0</v>
      </c>
      <c r="AT167" s="122">
        <v>0</v>
      </c>
      <c r="AU167" s="122"/>
      <c r="AV167" s="122">
        <v>0</v>
      </c>
      <c r="AW167" s="122">
        <f t="shared" si="31"/>
        <v>29000</v>
      </c>
      <c r="AX167" s="122">
        <v>0</v>
      </c>
      <c r="AY167" s="134">
        <f>ROUND(AO167*15%,0)</f>
        <v>254130</v>
      </c>
      <c r="AZ167" s="122">
        <f t="shared" si="32"/>
        <v>0</v>
      </c>
      <c r="BA167" s="122">
        <f t="shared" si="33"/>
        <v>1694203</v>
      </c>
      <c r="BB167" s="122">
        <f t="shared" si="34"/>
        <v>1384362</v>
      </c>
      <c r="BC167" s="122">
        <f t="shared" si="35"/>
        <v>3078565</v>
      </c>
      <c r="BD167" s="106"/>
      <c r="BE167" s="125" t="str">
        <f>+CONCATENATE(Q167,R167)</f>
        <v>Dirección de Signos Distintivos- Grupo de Trabajo de Forma</v>
      </c>
      <c r="BH167" s="126"/>
      <c r="BI167" s="127"/>
      <c r="BS167" s="103"/>
      <c r="BT167" s="103"/>
      <c r="CP167" s="177"/>
      <c r="CQ167" s="177"/>
    </row>
    <row r="168" spans="1:96" s="177" customFormat="1" x14ac:dyDescent="0.25">
      <c r="A168" s="106" t="s">
        <v>95</v>
      </c>
      <c r="B168" s="105" t="s">
        <v>457</v>
      </c>
      <c r="C168" s="106" t="s">
        <v>97</v>
      </c>
      <c r="D168" s="132">
        <v>52839143</v>
      </c>
      <c r="E168" s="105" t="s">
        <v>998</v>
      </c>
      <c r="F168" s="107" t="s">
        <v>999</v>
      </c>
      <c r="G168" s="106" t="s">
        <v>36</v>
      </c>
      <c r="H168" s="107" t="s">
        <v>101</v>
      </c>
      <c r="I168" s="108" t="s">
        <v>358</v>
      </c>
      <c r="J168" s="108">
        <v>286</v>
      </c>
      <c r="K168" s="108"/>
      <c r="L168" s="109"/>
      <c r="M168" s="110"/>
      <c r="N168" s="109"/>
      <c r="O168" s="110"/>
      <c r="P168" s="110" t="s">
        <v>103</v>
      </c>
      <c r="Q168" s="107" t="s">
        <v>217</v>
      </c>
      <c r="R168" s="111" t="s">
        <v>461</v>
      </c>
      <c r="S168" s="112" t="s">
        <v>1000</v>
      </c>
      <c r="T168" s="113"/>
      <c r="U168" s="133" t="s">
        <v>1001</v>
      </c>
      <c r="V168" s="115">
        <v>29782</v>
      </c>
      <c r="W168" s="115">
        <f t="shared" ca="1" si="25"/>
        <v>42293.432304166665</v>
      </c>
      <c r="X168" s="116">
        <f t="shared" ca="1" si="26"/>
        <v>33.783561643835618</v>
      </c>
      <c r="Y168" s="117">
        <v>40956</v>
      </c>
      <c r="Z168" s="108">
        <f t="shared" ca="1" si="27"/>
        <v>3.6136986301369864</v>
      </c>
      <c r="AA168" s="118"/>
      <c r="AB168" s="119" t="s">
        <v>108</v>
      </c>
      <c r="AC168" s="119" t="s">
        <v>109</v>
      </c>
      <c r="AD168" s="120" t="s">
        <v>110</v>
      </c>
      <c r="AE168" s="119" t="s">
        <v>111</v>
      </c>
      <c r="AF168" s="108">
        <v>2021</v>
      </c>
      <c r="AG168" s="108" t="s">
        <v>70</v>
      </c>
      <c r="AH168" s="108" t="s">
        <v>160</v>
      </c>
      <c r="AI168" s="108" t="s">
        <v>196</v>
      </c>
      <c r="AJ168" s="108"/>
      <c r="AK168" s="115">
        <v>41178</v>
      </c>
      <c r="AL168" s="115"/>
      <c r="AM168" s="115"/>
      <c r="AN168" s="17" t="s">
        <v>1002</v>
      </c>
      <c r="AO168" s="121">
        <f>VLOOKUP(I168,[3]DATOS!$B$6:$D$46,3)</f>
        <v>1694203</v>
      </c>
      <c r="AP168" s="122">
        <f t="shared" si="28"/>
        <v>1101232</v>
      </c>
      <c r="AQ168" s="122">
        <f t="shared" si="29"/>
        <v>2795435</v>
      </c>
      <c r="AR168" s="122">
        <f t="shared" si="30"/>
        <v>0</v>
      </c>
      <c r="AS168" s="122">
        <v>0</v>
      </c>
      <c r="AT168" s="122">
        <v>0</v>
      </c>
      <c r="AU168" s="122"/>
      <c r="AV168" s="122">
        <v>0</v>
      </c>
      <c r="AW168" s="122">
        <f t="shared" si="31"/>
        <v>29000</v>
      </c>
      <c r="AX168" s="122">
        <v>0</v>
      </c>
      <c r="AY168" s="134">
        <v>0</v>
      </c>
      <c r="AZ168" s="122">
        <f t="shared" si="32"/>
        <v>0</v>
      </c>
      <c r="BA168" s="122">
        <f t="shared" si="33"/>
        <v>1694203</v>
      </c>
      <c r="BB168" s="122">
        <f t="shared" si="34"/>
        <v>1130232</v>
      </c>
      <c r="BC168" s="122">
        <f t="shared" si="35"/>
        <v>2824435</v>
      </c>
      <c r="BD168" s="106"/>
      <c r="BE168" s="125" t="str">
        <f>+CONCATENATE(Q168,R168)</f>
        <v>Dirección de Nuevas Creaciones- Grupo de Trabajo del Sector de Ingenierías</v>
      </c>
      <c r="BF168" s="102"/>
      <c r="BG168" s="103"/>
      <c r="BH168" s="126"/>
      <c r="BI168" s="127"/>
      <c r="BJ168" s="102"/>
      <c r="BK168" s="102"/>
      <c r="BL168" s="102"/>
      <c r="BM168" s="102"/>
      <c r="BN168" s="102"/>
      <c r="BO168" s="102"/>
      <c r="BP168" s="102"/>
      <c r="BQ168" s="102"/>
      <c r="BR168" s="102"/>
      <c r="BS168" s="102"/>
      <c r="BT168" s="102"/>
      <c r="BU168" s="102"/>
      <c r="BV168" s="102"/>
      <c r="BW168" s="102"/>
      <c r="BX168" s="102"/>
      <c r="BY168" s="102"/>
      <c r="BZ168" s="102"/>
      <c r="CA168" s="102"/>
      <c r="CB168" s="102"/>
      <c r="CC168" s="102"/>
      <c r="CD168" s="102"/>
      <c r="CE168" s="102"/>
      <c r="CF168" s="102"/>
      <c r="CG168" s="102"/>
      <c r="CH168" s="102"/>
      <c r="CI168" s="102"/>
      <c r="CJ168" s="102"/>
      <c r="CK168" s="102"/>
      <c r="CL168" s="102"/>
      <c r="CM168" s="102"/>
      <c r="CN168" s="102"/>
      <c r="CO168" s="102"/>
      <c r="CP168" s="102"/>
      <c r="CQ168" s="102"/>
      <c r="CR168" s="102"/>
    </row>
    <row r="169" spans="1:96" s="104" customFormat="1" x14ac:dyDescent="0.25">
      <c r="A169" s="140" t="s">
        <v>140</v>
      </c>
      <c r="B169" s="105" t="s">
        <v>141</v>
      </c>
      <c r="C169" s="106" t="s">
        <v>142</v>
      </c>
      <c r="D169" s="174">
        <v>1128047454</v>
      </c>
      <c r="E169" s="142" t="s">
        <v>1003</v>
      </c>
      <c r="F169" s="142" t="s">
        <v>1004</v>
      </c>
      <c r="G169" s="106" t="s">
        <v>856</v>
      </c>
      <c r="H169" s="107" t="s">
        <v>101</v>
      </c>
      <c r="I169" s="108" t="s">
        <v>193</v>
      </c>
      <c r="J169" s="108"/>
      <c r="K169" s="108"/>
      <c r="L169" s="109"/>
      <c r="M169" s="110"/>
      <c r="N169" s="109"/>
      <c r="O169" s="110"/>
      <c r="P169" s="110" t="s">
        <v>202</v>
      </c>
      <c r="Q169" s="107" t="s">
        <v>233</v>
      </c>
      <c r="R169" s="111" t="s">
        <v>359</v>
      </c>
      <c r="S169" s="112" t="s">
        <v>360</v>
      </c>
      <c r="T169" s="175"/>
      <c r="U169" s="140">
        <v>37425</v>
      </c>
      <c r="V169" s="145">
        <v>31570</v>
      </c>
      <c r="W169" s="146">
        <f t="shared" ca="1" si="25"/>
        <v>42293.432304166665</v>
      </c>
      <c r="X169" s="147">
        <f t="shared" ca="1" si="26"/>
        <v>28.956164383561642</v>
      </c>
      <c r="Y169" s="148">
        <v>41803</v>
      </c>
      <c r="Z169" s="147">
        <f t="shared" ca="1" si="27"/>
        <v>1.3232876712328767</v>
      </c>
      <c r="AA169" s="118"/>
      <c r="AB169" s="119" t="s">
        <v>108</v>
      </c>
      <c r="AC169" s="119" t="s">
        <v>109</v>
      </c>
      <c r="AD169" s="120" t="s">
        <v>110</v>
      </c>
      <c r="AE169" s="119" t="s">
        <v>154</v>
      </c>
      <c r="AF169" s="108">
        <v>1015</v>
      </c>
      <c r="AG169" s="108" t="s">
        <v>361</v>
      </c>
      <c r="AH169" s="108" t="s">
        <v>212</v>
      </c>
      <c r="AI169" s="149" t="s">
        <v>379</v>
      </c>
      <c r="AJ169" s="150"/>
      <c r="AK169" s="115"/>
      <c r="AL169" s="115"/>
      <c r="AM169" s="115"/>
      <c r="AN169" s="15" t="s">
        <v>1005</v>
      </c>
      <c r="AO169" s="121">
        <f>VLOOKUP(I169,[3]DATOS!$B$6:$D$46,3)</f>
        <v>2320554</v>
      </c>
      <c r="AP169" s="122">
        <f t="shared" si="28"/>
        <v>1508360</v>
      </c>
      <c r="AQ169" s="122">
        <f t="shared" si="29"/>
        <v>3828914</v>
      </c>
      <c r="AR169" s="122">
        <f t="shared" si="30"/>
        <v>0</v>
      </c>
      <c r="AS169" s="122">
        <v>0</v>
      </c>
      <c r="AT169" s="122">
        <v>0</v>
      </c>
      <c r="AU169" s="122"/>
      <c r="AV169" s="122">
        <v>0</v>
      </c>
      <c r="AW169" s="122">
        <f t="shared" si="31"/>
        <v>29000</v>
      </c>
      <c r="AX169" s="122">
        <v>0</v>
      </c>
      <c r="AY169" s="134">
        <f>ROUND(AO169*15%,0)</f>
        <v>348083</v>
      </c>
      <c r="AZ169" s="122">
        <f t="shared" si="32"/>
        <v>0</v>
      </c>
      <c r="BA169" s="122">
        <f t="shared" si="33"/>
        <v>2320554</v>
      </c>
      <c r="BB169" s="122">
        <f t="shared" si="34"/>
        <v>1885443</v>
      </c>
      <c r="BC169" s="122">
        <f t="shared" si="35"/>
        <v>4205997</v>
      </c>
      <c r="BD169" s="106"/>
      <c r="BE169" s="102"/>
      <c r="BF169" s="102"/>
      <c r="BG169" s="103"/>
      <c r="BH169" s="103"/>
      <c r="BI169" s="103"/>
      <c r="BJ169" s="102"/>
      <c r="BK169" s="102"/>
      <c r="BL169" s="102"/>
      <c r="BM169" s="102"/>
      <c r="BN169" s="102"/>
      <c r="BO169" s="102"/>
      <c r="BP169" s="102"/>
      <c r="BQ169" s="102"/>
      <c r="BR169" s="102"/>
      <c r="BS169" s="102"/>
      <c r="BT169" s="102"/>
      <c r="BU169" s="102"/>
      <c r="BV169" s="102"/>
      <c r="BW169" s="102"/>
      <c r="BX169" s="102"/>
      <c r="BY169" s="102"/>
      <c r="BZ169" s="102"/>
      <c r="CA169" s="102"/>
      <c r="CB169" s="102"/>
      <c r="CC169" s="102"/>
      <c r="CD169" s="102"/>
      <c r="CE169" s="102"/>
      <c r="CF169" s="102"/>
      <c r="CG169" s="102"/>
      <c r="CH169" s="102"/>
      <c r="CI169" s="102"/>
      <c r="CJ169" s="102"/>
      <c r="CK169" s="102"/>
      <c r="CL169" s="102"/>
      <c r="CM169" s="102"/>
      <c r="CN169" s="102"/>
      <c r="CO169" s="102"/>
      <c r="CP169" s="102"/>
      <c r="CQ169" s="102"/>
      <c r="CR169" s="102"/>
    </row>
    <row r="170" spans="1:96" x14ac:dyDescent="0.25">
      <c r="A170" s="106" t="s">
        <v>95</v>
      </c>
      <c r="B170" s="105" t="s">
        <v>96</v>
      </c>
      <c r="C170" s="106" t="s">
        <v>97</v>
      </c>
      <c r="D170" s="132">
        <v>33081428</v>
      </c>
      <c r="E170" s="105" t="s">
        <v>1006</v>
      </c>
      <c r="F170" s="107" t="s">
        <v>1007</v>
      </c>
      <c r="G170" s="106" t="s">
        <v>1008</v>
      </c>
      <c r="H170" s="107" t="s">
        <v>145</v>
      </c>
      <c r="I170" s="108" t="s">
        <v>175</v>
      </c>
      <c r="J170" s="108">
        <v>161</v>
      </c>
      <c r="K170" s="108">
        <v>207</v>
      </c>
      <c r="L170" s="109" t="s">
        <v>146</v>
      </c>
      <c r="M170" s="110" t="s">
        <v>147</v>
      </c>
      <c r="N170" s="109" t="s">
        <v>148</v>
      </c>
      <c r="O170" s="110"/>
      <c r="P170" s="110" t="s">
        <v>103</v>
      </c>
      <c r="Q170" s="107" t="s">
        <v>119</v>
      </c>
      <c r="R170" s="109" t="s">
        <v>707</v>
      </c>
      <c r="S170" s="112" t="s">
        <v>1009</v>
      </c>
      <c r="T170" s="113" t="s">
        <v>1010</v>
      </c>
      <c r="U170" s="133"/>
      <c r="V170" s="115">
        <v>22046</v>
      </c>
      <c r="W170" s="115">
        <f t="shared" ca="1" si="25"/>
        <v>42293.432304166665</v>
      </c>
      <c r="X170" s="116">
        <f t="shared" ca="1" si="26"/>
        <v>54.673972602739724</v>
      </c>
      <c r="Y170" s="117">
        <v>33449</v>
      </c>
      <c r="Z170" s="108">
        <f t="shared" ca="1" si="27"/>
        <v>23.87945205479452</v>
      </c>
      <c r="AA170" s="118"/>
      <c r="AB170" s="119" t="s">
        <v>152</v>
      </c>
      <c r="AC170" s="119" t="s">
        <v>153</v>
      </c>
      <c r="AD170" s="120" t="s">
        <v>110</v>
      </c>
      <c r="AE170" s="119" t="s">
        <v>111</v>
      </c>
      <c r="AF170" s="108">
        <v>31</v>
      </c>
      <c r="AG170" s="108" t="s">
        <v>112</v>
      </c>
      <c r="AH170" s="108" t="s">
        <v>124</v>
      </c>
      <c r="AI170" s="108" t="s">
        <v>114</v>
      </c>
      <c r="AJ170" s="108"/>
      <c r="AK170" s="115">
        <v>36586</v>
      </c>
      <c r="AL170" s="115"/>
      <c r="AM170" s="115"/>
      <c r="AN170" s="15" t="s">
        <v>1011</v>
      </c>
      <c r="AO170" s="121">
        <f>VLOOKUP(I170,[3]DATOS!$B$6:$D$46,3)</f>
        <v>2243986</v>
      </c>
      <c r="AP170" s="122">
        <f t="shared" si="28"/>
        <v>1458591</v>
      </c>
      <c r="AQ170" s="122">
        <f t="shared" si="29"/>
        <v>3702577</v>
      </c>
      <c r="AR170" s="122">
        <f t="shared" si="30"/>
        <v>0</v>
      </c>
      <c r="AS170" s="122">
        <v>0</v>
      </c>
      <c r="AT170" s="122">
        <v>0</v>
      </c>
      <c r="AU170" s="122"/>
      <c r="AV170" s="122">
        <v>0</v>
      </c>
      <c r="AW170" s="122">
        <f t="shared" si="31"/>
        <v>29000</v>
      </c>
      <c r="AX170" s="122">
        <v>0</v>
      </c>
      <c r="AY170" s="134">
        <f>ROUND(AO170*15%,0)</f>
        <v>336598</v>
      </c>
      <c r="AZ170" s="122">
        <f t="shared" si="32"/>
        <v>0</v>
      </c>
      <c r="BA170" s="122">
        <f t="shared" si="33"/>
        <v>2243986</v>
      </c>
      <c r="BB170" s="122">
        <f t="shared" si="34"/>
        <v>1824189</v>
      </c>
      <c r="BC170" s="122">
        <f t="shared" si="35"/>
        <v>4068175</v>
      </c>
      <c r="BD170" s="106"/>
      <c r="BE170" s="125" t="str">
        <f>+CONCATENATE(Q170,R170)</f>
        <v>Oficina de Servicios al Consumidor y de Apoyo Empresarial- Grupo de Trabajo de Atención al Ciudadano</v>
      </c>
      <c r="BH170" s="155"/>
      <c r="BI170" s="127"/>
    </row>
    <row r="171" spans="1:96" x14ac:dyDescent="0.25">
      <c r="A171" s="106" t="s">
        <v>95</v>
      </c>
      <c r="B171" s="105" t="s">
        <v>96</v>
      </c>
      <c r="C171" s="106" t="s">
        <v>97</v>
      </c>
      <c r="D171" s="132">
        <v>24571357</v>
      </c>
      <c r="E171" s="105" t="s">
        <v>1012</v>
      </c>
      <c r="F171" s="107" t="s">
        <v>1013</v>
      </c>
      <c r="G171" s="106" t="s">
        <v>1014</v>
      </c>
      <c r="H171" s="107" t="s">
        <v>421</v>
      </c>
      <c r="I171" s="108" t="s">
        <v>570</v>
      </c>
      <c r="J171" s="108"/>
      <c r="K171" s="108">
        <v>126</v>
      </c>
      <c r="L171" s="107" t="s">
        <v>146</v>
      </c>
      <c r="M171" s="110" t="s">
        <v>175</v>
      </c>
      <c r="N171" s="109"/>
      <c r="O171" s="110"/>
      <c r="P171" s="110" t="s">
        <v>202</v>
      </c>
      <c r="Q171" s="107" t="s">
        <v>233</v>
      </c>
      <c r="R171" s="111" t="s">
        <v>359</v>
      </c>
      <c r="S171" s="112" t="s">
        <v>360</v>
      </c>
      <c r="T171" s="113" t="s">
        <v>794</v>
      </c>
      <c r="U171" s="133">
        <v>3610</v>
      </c>
      <c r="V171" s="115">
        <v>20284</v>
      </c>
      <c r="W171" s="115">
        <f t="shared" ca="1" si="25"/>
        <v>42293.432304166665</v>
      </c>
      <c r="X171" s="116">
        <f t="shared" ca="1" si="26"/>
        <v>59.43013698630137</v>
      </c>
      <c r="Y171" s="117">
        <v>29733</v>
      </c>
      <c r="Z171" s="108">
        <f t="shared" ca="1" si="27"/>
        <v>33.915068493150685</v>
      </c>
      <c r="AA171" s="118"/>
      <c r="AB171" s="119" t="s">
        <v>152</v>
      </c>
      <c r="AC171" s="119" t="s">
        <v>153</v>
      </c>
      <c r="AD171" s="120" t="s">
        <v>110</v>
      </c>
      <c r="AE171" s="119" t="s">
        <v>111</v>
      </c>
      <c r="AF171" s="108">
        <v>1015</v>
      </c>
      <c r="AG171" s="108" t="s">
        <v>361</v>
      </c>
      <c r="AH171" s="108" t="s">
        <v>124</v>
      </c>
      <c r="AI171" s="108" t="s">
        <v>114</v>
      </c>
      <c r="AJ171" s="108"/>
      <c r="AK171" s="115">
        <v>41703</v>
      </c>
      <c r="AL171" s="115"/>
      <c r="AM171" s="115" t="s">
        <v>125</v>
      </c>
      <c r="AN171" s="15" t="s">
        <v>1015</v>
      </c>
      <c r="AO171" s="121">
        <f>VLOOKUP(I171,[3]DATOS!$B$6:$D$46,3)</f>
        <v>3729631</v>
      </c>
      <c r="AP171" s="122">
        <f t="shared" si="28"/>
        <v>2424260</v>
      </c>
      <c r="AQ171" s="122">
        <f t="shared" si="29"/>
        <v>6153891</v>
      </c>
      <c r="AR171" s="122">
        <f t="shared" si="30"/>
        <v>0</v>
      </c>
      <c r="AS171" s="122">
        <v>0</v>
      </c>
      <c r="AT171" s="122">
        <v>0</v>
      </c>
      <c r="AU171" s="122"/>
      <c r="AV171" s="122">
        <v>0</v>
      </c>
      <c r="AW171" s="122">
        <f t="shared" si="31"/>
        <v>29000</v>
      </c>
      <c r="AX171" s="122">
        <v>0</v>
      </c>
      <c r="AY171" s="134">
        <v>0</v>
      </c>
      <c r="AZ171" s="122">
        <f t="shared" si="32"/>
        <v>0</v>
      </c>
      <c r="BA171" s="122">
        <f t="shared" si="33"/>
        <v>3729631</v>
      </c>
      <c r="BB171" s="122">
        <f t="shared" si="34"/>
        <v>2453260</v>
      </c>
      <c r="BC171" s="122">
        <f t="shared" si="35"/>
        <v>6182891</v>
      </c>
      <c r="BD171" s="106"/>
      <c r="BE171" s="125" t="str">
        <f>+CONCATENATE(Q171,R171)</f>
        <v>Despacho del Superintendente Delegado para la Protección de la Competencia- Grupo de Trabajo de Protección de la Competencia</v>
      </c>
      <c r="BH171" s="155"/>
      <c r="BI171" s="127"/>
    </row>
    <row r="172" spans="1:96" ht="38.25" x14ac:dyDescent="0.25">
      <c r="A172" s="106" t="s">
        <v>95</v>
      </c>
      <c r="B172" s="105" t="s">
        <v>276</v>
      </c>
      <c r="C172" s="106" t="s">
        <v>97</v>
      </c>
      <c r="D172" s="132">
        <v>1026264490</v>
      </c>
      <c r="E172" s="105" t="s">
        <v>1016</v>
      </c>
      <c r="F172" s="107" t="s">
        <v>1017</v>
      </c>
      <c r="G172" s="106" t="s">
        <v>36</v>
      </c>
      <c r="H172" s="107" t="s">
        <v>279</v>
      </c>
      <c r="I172" s="108" t="s">
        <v>266</v>
      </c>
      <c r="J172" s="108"/>
      <c r="K172" s="108"/>
      <c r="L172" s="107"/>
      <c r="M172" s="108"/>
      <c r="N172" s="160" t="s">
        <v>1018</v>
      </c>
      <c r="O172" s="110"/>
      <c r="P172" s="110" t="s">
        <v>103</v>
      </c>
      <c r="Q172" s="107" t="s">
        <v>176</v>
      </c>
      <c r="R172" s="111" t="s">
        <v>120</v>
      </c>
      <c r="S172" s="112" t="s">
        <v>1019</v>
      </c>
      <c r="T172" s="112"/>
      <c r="U172" s="133"/>
      <c r="V172" s="115">
        <v>32615</v>
      </c>
      <c r="W172" s="115">
        <f t="shared" ca="1" si="25"/>
        <v>42293.432304166665</v>
      </c>
      <c r="X172" s="116">
        <f t="shared" ca="1" si="26"/>
        <v>26.134246575342466</v>
      </c>
      <c r="Y172" s="117">
        <v>42013</v>
      </c>
      <c r="Z172" s="108">
        <f t="shared" ca="1" si="27"/>
        <v>0.75890410958904109</v>
      </c>
      <c r="AA172" s="118"/>
      <c r="AB172" s="119" t="s">
        <v>108</v>
      </c>
      <c r="AC172" s="119" t="s">
        <v>252</v>
      </c>
      <c r="AD172" s="120" t="s">
        <v>282</v>
      </c>
      <c r="AE172" s="119" t="s">
        <v>253</v>
      </c>
      <c r="AF172" s="108">
        <v>6100</v>
      </c>
      <c r="AG172" s="108" t="s">
        <v>70</v>
      </c>
      <c r="AH172" s="108" t="s">
        <v>124</v>
      </c>
      <c r="AI172" s="108" t="s">
        <v>196</v>
      </c>
      <c r="AJ172" s="108"/>
      <c r="AK172" s="115"/>
      <c r="AL172" s="115"/>
      <c r="AM172" s="115"/>
      <c r="AN172" s="23" t="s">
        <v>1020</v>
      </c>
      <c r="AO172" s="121">
        <f>VLOOKUP(I172,[3]DATOS!$B$6:$D$46,3)</f>
        <v>1027665</v>
      </c>
      <c r="AP172" s="122">
        <f t="shared" si="28"/>
        <v>667982</v>
      </c>
      <c r="AQ172" s="122">
        <f t="shared" si="29"/>
        <v>1695647</v>
      </c>
      <c r="AR172" s="122">
        <f t="shared" si="30"/>
        <v>74000</v>
      </c>
      <c r="AS172" s="122">
        <v>0</v>
      </c>
      <c r="AT172" s="122">
        <v>0</v>
      </c>
      <c r="AU172" s="122"/>
      <c r="AV172" s="122">
        <v>0</v>
      </c>
      <c r="AW172" s="122">
        <f t="shared" si="31"/>
        <v>29000</v>
      </c>
      <c r="AX172" s="122">
        <v>0</v>
      </c>
      <c r="AY172" s="134">
        <v>0</v>
      </c>
      <c r="AZ172" s="122">
        <f t="shared" si="32"/>
        <v>0</v>
      </c>
      <c r="BA172" s="122">
        <f t="shared" si="33"/>
        <v>1101665</v>
      </c>
      <c r="BB172" s="122">
        <f t="shared" si="34"/>
        <v>696982</v>
      </c>
      <c r="BC172" s="122">
        <f t="shared" si="35"/>
        <v>1798647</v>
      </c>
      <c r="BD172" s="106"/>
    </row>
    <row r="173" spans="1:96" x14ac:dyDescent="0.25">
      <c r="A173" s="140" t="s">
        <v>255</v>
      </c>
      <c r="B173" s="105" t="s">
        <v>172</v>
      </c>
      <c r="C173" s="106" t="s">
        <v>142</v>
      </c>
      <c r="D173" s="174">
        <v>1072647694</v>
      </c>
      <c r="E173" s="142" t="s">
        <v>1021</v>
      </c>
      <c r="F173" s="142" t="s">
        <v>1022</v>
      </c>
      <c r="G173" s="140" t="s">
        <v>1023</v>
      </c>
      <c r="H173" s="107" t="s">
        <v>101</v>
      </c>
      <c r="I173" s="108" t="s">
        <v>147</v>
      </c>
      <c r="J173" s="108"/>
      <c r="K173" s="108"/>
      <c r="L173" s="109"/>
      <c r="M173" s="110"/>
      <c r="N173" s="109"/>
      <c r="O173" s="110" t="s">
        <v>467</v>
      </c>
      <c r="P173" s="110" t="s">
        <v>202</v>
      </c>
      <c r="Q173" s="107" t="s">
        <v>233</v>
      </c>
      <c r="R173" s="111" t="s">
        <v>449</v>
      </c>
      <c r="S173" s="176" t="s">
        <v>683</v>
      </c>
      <c r="T173" s="143"/>
      <c r="U173" s="140" t="s">
        <v>1024</v>
      </c>
      <c r="V173" s="204">
        <v>32235</v>
      </c>
      <c r="W173" s="146">
        <f t="shared" ca="1" si="25"/>
        <v>42293.432304166665</v>
      </c>
      <c r="X173" s="147">
        <f t="shared" ca="1" si="26"/>
        <v>27.161643835616438</v>
      </c>
      <c r="Y173" s="148">
        <v>40695</v>
      </c>
      <c r="Z173" s="147">
        <f t="shared" ca="1" si="27"/>
        <v>4.3150684931506849</v>
      </c>
      <c r="AA173" s="118"/>
      <c r="AB173" s="119" t="s">
        <v>108</v>
      </c>
      <c r="AC173" s="119" t="s">
        <v>109</v>
      </c>
      <c r="AD173" s="120" t="s">
        <v>110</v>
      </c>
      <c r="AE173" s="119" t="s">
        <v>154</v>
      </c>
      <c r="AF173" s="108">
        <v>1010</v>
      </c>
      <c r="AG173" s="108" t="s">
        <v>70</v>
      </c>
      <c r="AH173" s="149" t="s">
        <v>124</v>
      </c>
      <c r="AI173" s="149" t="s">
        <v>213</v>
      </c>
      <c r="AJ173" s="108"/>
      <c r="AK173" s="115">
        <v>41863</v>
      </c>
      <c r="AL173" s="115"/>
      <c r="AM173" s="115" t="s">
        <v>1025</v>
      </c>
      <c r="AN173" s="41" t="s">
        <v>1026</v>
      </c>
      <c r="AO173" s="121">
        <f>VLOOKUP(I173,[3]DATOS!$B$6:$D$46,3)</f>
        <v>1887093</v>
      </c>
      <c r="AP173" s="122">
        <f t="shared" si="28"/>
        <v>1226610</v>
      </c>
      <c r="AQ173" s="122">
        <f t="shared" si="29"/>
        <v>3113703</v>
      </c>
      <c r="AR173" s="122">
        <f t="shared" si="30"/>
        <v>0</v>
      </c>
      <c r="AS173" s="122">
        <v>0</v>
      </c>
      <c r="AT173" s="122">
        <v>0</v>
      </c>
      <c r="AU173" s="122"/>
      <c r="AV173" s="122">
        <v>0</v>
      </c>
      <c r="AW173" s="122">
        <f t="shared" si="31"/>
        <v>29000</v>
      </c>
      <c r="AX173" s="122">
        <v>0</v>
      </c>
      <c r="AY173" s="134">
        <v>0</v>
      </c>
      <c r="AZ173" s="122">
        <f t="shared" si="32"/>
        <v>0</v>
      </c>
      <c r="BA173" s="122">
        <f t="shared" si="33"/>
        <v>1887093</v>
      </c>
      <c r="BB173" s="122">
        <f t="shared" si="34"/>
        <v>1255610</v>
      </c>
      <c r="BC173" s="122">
        <f t="shared" si="35"/>
        <v>3142703</v>
      </c>
      <c r="BD173" s="106"/>
      <c r="BE173" s="125" t="str">
        <f t="shared" ref="BE173:BE179" si="37">+CONCATENATE(Q173,R173)</f>
        <v>Despacho del Superintendente Delegado para la Protección de la Competencia- Grupo de Trabajo de Integraciones Empresariales</v>
      </c>
      <c r="BH173" s="126"/>
      <c r="BI173" s="127"/>
    </row>
    <row r="174" spans="1:96" x14ac:dyDescent="0.25">
      <c r="A174" s="140" t="s">
        <v>255</v>
      </c>
      <c r="B174" s="105" t="s">
        <v>141</v>
      </c>
      <c r="C174" s="106" t="s">
        <v>142</v>
      </c>
      <c r="D174" s="174">
        <v>80543078</v>
      </c>
      <c r="E174" s="142" t="s">
        <v>1027</v>
      </c>
      <c r="F174" s="142" t="s">
        <v>1028</v>
      </c>
      <c r="G174" s="140" t="s">
        <v>1029</v>
      </c>
      <c r="H174" s="107" t="s">
        <v>101</v>
      </c>
      <c r="I174" s="108" t="s">
        <v>102</v>
      </c>
      <c r="J174" s="108"/>
      <c r="K174" s="108"/>
      <c r="L174" s="109"/>
      <c r="M174" s="110"/>
      <c r="N174" s="109"/>
      <c r="O174" s="110" t="s">
        <v>467</v>
      </c>
      <c r="P174" s="110" t="s">
        <v>202</v>
      </c>
      <c r="Q174" s="107" t="s">
        <v>203</v>
      </c>
      <c r="R174" s="109" t="s">
        <v>258</v>
      </c>
      <c r="S174" s="112" t="s">
        <v>106</v>
      </c>
      <c r="T174" s="143"/>
      <c r="U174" s="140">
        <v>162700</v>
      </c>
      <c r="V174" s="145">
        <v>28769</v>
      </c>
      <c r="W174" s="146">
        <f t="shared" ca="1" si="25"/>
        <v>42293.432304166665</v>
      </c>
      <c r="X174" s="147">
        <f t="shared" ca="1" si="26"/>
        <v>36.520547945205479</v>
      </c>
      <c r="Y174" s="148">
        <v>40695</v>
      </c>
      <c r="Z174" s="147">
        <f t="shared" ca="1" si="27"/>
        <v>4.3150684931506849</v>
      </c>
      <c r="AA174" s="118"/>
      <c r="AB174" s="119" t="s">
        <v>108</v>
      </c>
      <c r="AC174" s="119" t="s">
        <v>109</v>
      </c>
      <c r="AD174" s="120" t="s">
        <v>110</v>
      </c>
      <c r="AE174" s="119" t="s">
        <v>154</v>
      </c>
      <c r="AF174" s="108">
        <v>4010</v>
      </c>
      <c r="AG174" s="108" t="s">
        <v>70</v>
      </c>
      <c r="AH174" s="149" t="s">
        <v>221</v>
      </c>
      <c r="AI174" s="149" t="s">
        <v>213</v>
      </c>
      <c r="AJ174" s="150"/>
      <c r="AK174" s="115">
        <v>42065</v>
      </c>
      <c r="AL174" s="115"/>
      <c r="AM174" s="115"/>
      <c r="AN174" s="29" t="s">
        <v>1030</v>
      </c>
      <c r="AO174" s="121">
        <f>VLOOKUP(I174,[3]DATOS!$B$6:$D$46,3)</f>
        <v>2418255</v>
      </c>
      <c r="AP174" s="122">
        <f t="shared" si="28"/>
        <v>1571866</v>
      </c>
      <c r="AQ174" s="122">
        <f t="shared" si="29"/>
        <v>3990121</v>
      </c>
      <c r="AR174" s="122">
        <f t="shared" si="30"/>
        <v>0</v>
      </c>
      <c r="AS174" s="122">
        <v>0</v>
      </c>
      <c r="AT174" s="122">
        <v>0</v>
      </c>
      <c r="AU174" s="122"/>
      <c r="AV174" s="122">
        <v>0</v>
      </c>
      <c r="AW174" s="122">
        <f t="shared" si="31"/>
        <v>29000</v>
      </c>
      <c r="AX174" s="122">
        <v>0</v>
      </c>
      <c r="AY174" s="134">
        <v>0</v>
      </c>
      <c r="AZ174" s="122">
        <f t="shared" si="32"/>
        <v>0</v>
      </c>
      <c r="BA174" s="122">
        <f t="shared" si="33"/>
        <v>2418255</v>
      </c>
      <c r="BB174" s="122">
        <f t="shared" si="34"/>
        <v>1600866</v>
      </c>
      <c r="BC174" s="122">
        <f t="shared" si="35"/>
        <v>4019121</v>
      </c>
      <c r="BD174" s="106"/>
      <c r="BE174" s="125" t="str">
        <f t="shared" si="37"/>
        <v>Despacho del Superintendente Delegado para Asuntos Jurisdiccionales- Grupo de Trabajo de Competencia Desleal y Propiedad Industrial</v>
      </c>
      <c r="BH174" s="126"/>
      <c r="BI174" s="127"/>
      <c r="CP174" s="128"/>
      <c r="CQ174" s="128"/>
    </row>
    <row r="175" spans="1:96" x14ac:dyDescent="0.25">
      <c r="A175" s="106" t="s">
        <v>95</v>
      </c>
      <c r="B175" s="105" t="s">
        <v>96</v>
      </c>
      <c r="C175" s="106" t="s">
        <v>97</v>
      </c>
      <c r="D175" s="132">
        <v>52023676</v>
      </c>
      <c r="E175" s="105" t="s">
        <v>246</v>
      </c>
      <c r="F175" s="107" t="s">
        <v>1031</v>
      </c>
      <c r="G175" s="106" t="s">
        <v>36</v>
      </c>
      <c r="H175" s="107" t="s">
        <v>101</v>
      </c>
      <c r="I175" s="108" t="s">
        <v>175</v>
      </c>
      <c r="J175" s="108">
        <v>151</v>
      </c>
      <c r="K175" s="108"/>
      <c r="L175" s="109"/>
      <c r="M175" s="110"/>
      <c r="N175" s="109"/>
      <c r="O175" s="110"/>
      <c r="P175" s="110" t="s">
        <v>103</v>
      </c>
      <c r="Q175" s="107" t="s">
        <v>321</v>
      </c>
      <c r="R175" s="111" t="s">
        <v>933</v>
      </c>
      <c r="S175" s="112" t="s">
        <v>106</v>
      </c>
      <c r="T175" s="113"/>
      <c r="U175" s="133">
        <v>91377</v>
      </c>
      <c r="V175" s="115">
        <v>26313</v>
      </c>
      <c r="W175" s="115">
        <f t="shared" ca="1" si="25"/>
        <v>42293.432304166665</v>
      </c>
      <c r="X175" s="116">
        <f t="shared" ca="1" si="26"/>
        <v>43.153424657534245</v>
      </c>
      <c r="Y175" s="117">
        <v>37278</v>
      </c>
      <c r="Z175" s="108">
        <f t="shared" ca="1" si="27"/>
        <v>13.545205479452054</v>
      </c>
      <c r="AA175" s="118"/>
      <c r="AB175" s="119" t="s">
        <v>108</v>
      </c>
      <c r="AC175" s="119" t="s">
        <v>109</v>
      </c>
      <c r="AD175" s="120" t="s">
        <v>110</v>
      </c>
      <c r="AE175" s="119" t="s">
        <v>111</v>
      </c>
      <c r="AF175" s="108">
        <v>2012</v>
      </c>
      <c r="AG175" s="108" t="s">
        <v>70</v>
      </c>
      <c r="AH175" s="108" t="s">
        <v>160</v>
      </c>
      <c r="AI175" s="108" t="s">
        <v>114</v>
      </c>
      <c r="AJ175" s="108"/>
      <c r="AK175" s="115">
        <v>40938</v>
      </c>
      <c r="AL175" s="115"/>
      <c r="AM175" s="115" t="s">
        <v>138</v>
      </c>
      <c r="AN175" s="17" t="s">
        <v>1032</v>
      </c>
      <c r="AO175" s="121">
        <f>VLOOKUP(I175,[3]DATOS!$B$6:$D$46,3)</f>
        <v>2243986</v>
      </c>
      <c r="AP175" s="122">
        <f t="shared" si="28"/>
        <v>1458591</v>
      </c>
      <c r="AQ175" s="122">
        <f t="shared" si="29"/>
        <v>3702577</v>
      </c>
      <c r="AR175" s="122">
        <f t="shared" si="30"/>
        <v>0</v>
      </c>
      <c r="AS175" s="122">
        <v>0</v>
      </c>
      <c r="AT175" s="122">
        <v>0</v>
      </c>
      <c r="AU175" s="122"/>
      <c r="AV175" s="122">
        <v>0</v>
      </c>
      <c r="AW175" s="122">
        <f t="shared" si="31"/>
        <v>29000</v>
      </c>
      <c r="AX175" s="122">
        <v>0</v>
      </c>
      <c r="AY175" s="134">
        <f>ROUND(AO175*15%,0)</f>
        <v>336598</v>
      </c>
      <c r="AZ175" s="122">
        <f t="shared" si="32"/>
        <v>0</v>
      </c>
      <c r="BA175" s="122">
        <f t="shared" si="33"/>
        <v>2243986</v>
      </c>
      <c r="BB175" s="122">
        <f t="shared" si="34"/>
        <v>1824189</v>
      </c>
      <c r="BC175" s="122">
        <f t="shared" si="35"/>
        <v>4068175</v>
      </c>
      <c r="BD175" s="106"/>
      <c r="BE175" s="125" t="str">
        <f t="shared" si="37"/>
        <v>Dirección de Signos Distintivos- Grupo de Trabajo de Fondo</v>
      </c>
      <c r="BH175" s="205"/>
      <c r="BI175" s="127"/>
      <c r="BS175" s="103"/>
      <c r="BT175" s="103"/>
    </row>
    <row r="176" spans="1:96" ht="25.5" x14ac:dyDescent="0.25">
      <c r="A176" s="106" t="s">
        <v>140</v>
      </c>
      <c r="B176" s="105" t="s">
        <v>206</v>
      </c>
      <c r="C176" s="106" t="s">
        <v>142</v>
      </c>
      <c r="D176" s="132">
        <v>79878355</v>
      </c>
      <c r="E176" s="105" t="s">
        <v>1033</v>
      </c>
      <c r="F176" s="107" t="s">
        <v>1034</v>
      </c>
      <c r="G176" s="106" t="s">
        <v>36</v>
      </c>
      <c r="H176" s="107" t="s">
        <v>247</v>
      </c>
      <c r="I176" s="108" t="s">
        <v>767</v>
      </c>
      <c r="J176" s="108"/>
      <c r="K176" s="108"/>
      <c r="L176" s="109"/>
      <c r="M176" s="110"/>
      <c r="N176" s="109"/>
      <c r="O176" s="110"/>
      <c r="P176" s="110" t="s">
        <v>103</v>
      </c>
      <c r="Q176" s="107" t="s">
        <v>642</v>
      </c>
      <c r="R176" s="111"/>
      <c r="S176" s="112" t="s">
        <v>1035</v>
      </c>
      <c r="T176" s="151" t="s">
        <v>120</v>
      </c>
      <c r="U176" s="114"/>
      <c r="V176" s="115">
        <v>28705</v>
      </c>
      <c r="W176" s="115">
        <f t="shared" ca="1" si="25"/>
        <v>42293.432304166665</v>
      </c>
      <c r="X176" s="116">
        <f t="shared" ca="1" si="26"/>
        <v>36.69315068493151</v>
      </c>
      <c r="Y176" s="117">
        <v>39429</v>
      </c>
      <c r="Z176" s="108">
        <f t="shared" ca="1" si="27"/>
        <v>7.7342465753424658</v>
      </c>
      <c r="AA176" s="118"/>
      <c r="AB176" s="119" t="s">
        <v>108</v>
      </c>
      <c r="AC176" s="119" t="s">
        <v>252</v>
      </c>
      <c r="AD176" s="120" t="s">
        <v>110</v>
      </c>
      <c r="AE176" s="119" t="s">
        <v>269</v>
      </c>
      <c r="AF176" s="108">
        <v>1020</v>
      </c>
      <c r="AG176" s="108" t="s">
        <v>70</v>
      </c>
      <c r="AH176" s="108" t="s">
        <v>160</v>
      </c>
      <c r="AI176" s="108" t="s">
        <v>196</v>
      </c>
      <c r="AJ176" s="108"/>
      <c r="AK176" s="115">
        <v>41864</v>
      </c>
      <c r="AL176" s="115"/>
      <c r="AM176" s="115"/>
      <c r="AN176" s="15" t="s">
        <v>1036</v>
      </c>
      <c r="AO176" s="121">
        <f>VLOOKUP(I176,[3]DATOS!$B$6:$D$46,3)</f>
        <v>1139113</v>
      </c>
      <c r="AP176" s="122">
        <f t="shared" si="28"/>
        <v>740423</v>
      </c>
      <c r="AQ176" s="122">
        <f t="shared" si="29"/>
        <v>1879536</v>
      </c>
      <c r="AR176" s="122">
        <f t="shared" si="30"/>
        <v>74000</v>
      </c>
      <c r="AS176" s="122">
        <v>0</v>
      </c>
      <c r="AT176" s="122">
        <v>0</v>
      </c>
      <c r="AU176" s="122"/>
      <c r="AV176" s="122">
        <v>0</v>
      </c>
      <c r="AW176" s="122">
        <f t="shared" si="31"/>
        <v>29000</v>
      </c>
      <c r="AX176" s="122">
        <v>0</v>
      </c>
      <c r="AY176" s="134">
        <f>ROUND(AO176*15%,0)</f>
        <v>170867</v>
      </c>
      <c r="AZ176" s="122">
        <f t="shared" si="32"/>
        <v>0</v>
      </c>
      <c r="BA176" s="122">
        <f t="shared" si="33"/>
        <v>1213113</v>
      </c>
      <c r="BB176" s="122">
        <f t="shared" si="34"/>
        <v>940290</v>
      </c>
      <c r="BC176" s="122">
        <f t="shared" si="35"/>
        <v>2153403</v>
      </c>
      <c r="BD176" s="106"/>
      <c r="BE176" s="125" t="str">
        <f t="shared" si="37"/>
        <v>Dirección de Cámaras de Comercio</v>
      </c>
      <c r="BH176" s="205"/>
      <c r="BI176" s="127"/>
      <c r="BS176" s="103"/>
      <c r="BT176" s="103"/>
    </row>
    <row r="177" spans="1:96" ht="25.5" x14ac:dyDescent="0.25">
      <c r="A177" s="106" t="s">
        <v>95</v>
      </c>
      <c r="B177" s="105" t="s">
        <v>127</v>
      </c>
      <c r="C177" s="106" t="s">
        <v>97</v>
      </c>
      <c r="D177" s="132">
        <v>52027843</v>
      </c>
      <c r="E177" s="105" t="s">
        <v>1037</v>
      </c>
      <c r="F177" s="107" t="s">
        <v>1038</v>
      </c>
      <c r="G177" s="106" t="s">
        <v>36</v>
      </c>
      <c r="H177" s="107" t="s">
        <v>247</v>
      </c>
      <c r="I177" s="108" t="s">
        <v>248</v>
      </c>
      <c r="J177" s="108">
        <v>491</v>
      </c>
      <c r="K177" s="108"/>
      <c r="L177" s="107"/>
      <c r="M177" s="108"/>
      <c r="N177" s="109"/>
      <c r="O177" s="110"/>
      <c r="P177" s="110" t="s">
        <v>103</v>
      </c>
      <c r="Q177" s="107" t="s">
        <v>119</v>
      </c>
      <c r="R177" s="111" t="s">
        <v>120</v>
      </c>
      <c r="S177" s="112" t="s">
        <v>194</v>
      </c>
      <c r="T177" s="112"/>
      <c r="U177" s="133" t="s">
        <v>195</v>
      </c>
      <c r="V177" s="115">
        <v>26064</v>
      </c>
      <c r="W177" s="115">
        <f t="shared" ca="1" si="25"/>
        <v>42293.432304166665</v>
      </c>
      <c r="X177" s="116">
        <f t="shared" ca="1" si="26"/>
        <v>43.821917808219176</v>
      </c>
      <c r="Y177" s="117">
        <v>41018</v>
      </c>
      <c r="Z177" s="108">
        <f t="shared" ca="1" si="27"/>
        <v>3.4438356164383563</v>
      </c>
      <c r="AA177" s="118"/>
      <c r="AB177" s="119" t="s">
        <v>108</v>
      </c>
      <c r="AC177" s="119" t="s">
        <v>252</v>
      </c>
      <c r="AD177" s="120" t="s">
        <v>110</v>
      </c>
      <c r="AE177" s="119" t="s">
        <v>253</v>
      </c>
      <c r="AF177" s="108">
        <v>30</v>
      </c>
      <c r="AG177" s="108" t="s">
        <v>112</v>
      </c>
      <c r="AH177" s="108" t="s">
        <v>124</v>
      </c>
      <c r="AI177" s="108" t="s">
        <v>155</v>
      </c>
      <c r="AJ177" s="108"/>
      <c r="AK177" s="115"/>
      <c r="AL177" s="115"/>
      <c r="AM177" s="115" t="s">
        <v>125</v>
      </c>
      <c r="AN177" s="16" t="s">
        <v>1039</v>
      </c>
      <c r="AO177" s="121">
        <f>VLOOKUP(I177,[3]DATOS!$B$6:$D$46,3)</f>
        <v>814284</v>
      </c>
      <c r="AP177" s="122">
        <f t="shared" si="28"/>
        <v>529285</v>
      </c>
      <c r="AQ177" s="122">
        <f t="shared" si="29"/>
        <v>1343569</v>
      </c>
      <c r="AR177" s="122">
        <f t="shared" si="30"/>
        <v>74000</v>
      </c>
      <c r="AS177" s="122">
        <v>0</v>
      </c>
      <c r="AT177" s="122">
        <v>0</v>
      </c>
      <c r="AU177" s="122"/>
      <c r="AV177" s="122">
        <v>0</v>
      </c>
      <c r="AW177" s="122">
        <f t="shared" si="31"/>
        <v>29000</v>
      </c>
      <c r="AX177" s="122">
        <v>0</v>
      </c>
      <c r="AY177" s="134">
        <f>ROUND(AO177*15%,0)</f>
        <v>122143</v>
      </c>
      <c r="AZ177" s="122">
        <f t="shared" si="32"/>
        <v>0</v>
      </c>
      <c r="BA177" s="122">
        <f t="shared" si="33"/>
        <v>888284</v>
      </c>
      <c r="BB177" s="122">
        <f t="shared" si="34"/>
        <v>680428</v>
      </c>
      <c r="BC177" s="122">
        <f t="shared" si="35"/>
        <v>1568712</v>
      </c>
      <c r="BD177" s="106"/>
      <c r="BE177" s="125" t="str">
        <f t="shared" si="37"/>
        <v>Oficina de Servicios al Consumidor y de Apoyo Empresarial</v>
      </c>
      <c r="BH177" s="126"/>
      <c r="BI177" s="127"/>
    </row>
    <row r="178" spans="1:96" x14ac:dyDescent="0.25">
      <c r="A178" s="106" t="s">
        <v>95</v>
      </c>
      <c r="B178" s="105" t="s">
        <v>96</v>
      </c>
      <c r="C178" s="106" t="s">
        <v>97</v>
      </c>
      <c r="D178" s="132">
        <v>52114504</v>
      </c>
      <c r="E178" s="105" t="s">
        <v>1040</v>
      </c>
      <c r="F178" s="107" t="s">
        <v>1041</v>
      </c>
      <c r="G178" s="106" t="s">
        <v>36</v>
      </c>
      <c r="H178" s="107" t="s">
        <v>620</v>
      </c>
      <c r="I178" s="108" t="s">
        <v>422</v>
      </c>
      <c r="J178" s="108"/>
      <c r="K178" s="108"/>
      <c r="L178" s="109"/>
      <c r="M178" s="110"/>
      <c r="N178" s="109"/>
      <c r="O178" s="110"/>
      <c r="P178" s="110" t="s">
        <v>103</v>
      </c>
      <c r="Q178" s="107" t="s">
        <v>642</v>
      </c>
      <c r="R178" s="109" t="s">
        <v>977</v>
      </c>
      <c r="S178" s="112" t="s">
        <v>106</v>
      </c>
      <c r="T178" s="151" t="s">
        <v>120</v>
      </c>
      <c r="U178" s="114">
        <v>84707</v>
      </c>
      <c r="V178" s="115">
        <v>26345</v>
      </c>
      <c r="W178" s="115">
        <f t="shared" ca="1" si="25"/>
        <v>42293.432304166665</v>
      </c>
      <c r="X178" s="116">
        <f t="shared" ca="1" si="26"/>
        <v>43.06849315068493</v>
      </c>
      <c r="Y178" s="117">
        <v>40361</v>
      </c>
      <c r="Z178" s="108">
        <f t="shared" ca="1" si="27"/>
        <v>5.2164383561643834</v>
      </c>
      <c r="AA178" s="118"/>
      <c r="AB178" s="119" t="s">
        <v>108</v>
      </c>
      <c r="AC178" s="119" t="s">
        <v>109</v>
      </c>
      <c r="AD178" s="120" t="s">
        <v>110</v>
      </c>
      <c r="AE178" s="119" t="s">
        <v>111</v>
      </c>
      <c r="AF178" s="108">
        <v>1025</v>
      </c>
      <c r="AG178" s="108" t="s">
        <v>70</v>
      </c>
      <c r="AH178" s="108" t="s">
        <v>160</v>
      </c>
      <c r="AI178" s="108" t="s">
        <v>155</v>
      </c>
      <c r="AJ178" s="108"/>
      <c r="AK178" s="115">
        <v>42160</v>
      </c>
      <c r="AL178" s="115"/>
      <c r="AM178" s="115" t="s">
        <v>197</v>
      </c>
      <c r="AN178" s="15" t="s">
        <v>1042</v>
      </c>
      <c r="AO178" s="121">
        <f>VLOOKUP(I178,[3]DATOS!$B$6:$D$46,3)</f>
        <v>2779762</v>
      </c>
      <c r="AP178" s="122">
        <f t="shared" si="28"/>
        <v>1806845</v>
      </c>
      <c r="AQ178" s="122">
        <f t="shared" si="29"/>
        <v>4586607</v>
      </c>
      <c r="AR178" s="122">
        <f t="shared" si="30"/>
        <v>0</v>
      </c>
      <c r="AS178" s="122">
        <v>0</v>
      </c>
      <c r="AT178" s="122">
        <f>ROUND(+AQ178*20%,0)</f>
        <v>917321</v>
      </c>
      <c r="AU178" s="122"/>
      <c r="AV178" s="122">
        <v>0</v>
      </c>
      <c r="AW178" s="122">
        <f t="shared" si="31"/>
        <v>29000</v>
      </c>
      <c r="AX178" s="122">
        <v>0</v>
      </c>
      <c r="AY178" s="134">
        <f>ROUND(AO178*15%,0)</f>
        <v>416964</v>
      </c>
      <c r="AZ178" s="122">
        <f t="shared" si="32"/>
        <v>0</v>
      </c>
      <c r="BA178" s="122">
        <f t="shared" si="33"/>
        <v>3697083</v>
      </c>
      <c r="BB178" s="122">
        <f t="shared" si="34"/>
        <v>2252809</v>
      </c>
      <c r="BC178" s="122">
        <f t="shared" si="35"/>
        <v>5949892</v>
      </c>
      <c r="BD178" s="106"/>
      <c r="BE178" s="125" t="str">
        <f t="shared" si="37"/>
        <v>Dirección de Cámaras de Comercio- Grupo de Trabajo de Vigilancia de las Cámaras de Comercio y a los Comerciantes</v>
      </c>
      <c r="BH178" s="126"/>
      <c r="BI178" s="127"/>
      <c r="BS178" s="103"/>
      <c r="BT178" s="103"/>
    </row>
    <row r="179" spans="1:96" ht="38.25" x14ac:dyDescent="0.25">
      <c r="A179" s="106" t="s">
        <v>95</v>
      </c>
      <c r="B179" s="105" t="s">
        <v>127</v>
      </c>
      <c r="C179" s="106" t="s">
        <v>97</v>
      </c>
      <c r="D179" s="132">
        <v>51743543</v>
      </c>
      <c r="E179" s="105" t="s">
        <v>1043</v>
      </c>
      <c r="F179" s="107" t="s">
        <v>1044</v>
      </c>
      <c r="G179" s="106" t="s">
        <v>36</v>
      </c>
      <c r="H179" s="107" t="s">
        <v>241</v>
      </c>
      <c r="I179" s="108" t="s">
        <v>547</v>
      </c>
      <c r="J179" s="108">
        <v>367</v>
      </c>
      <c r="K179" s="108"/>
      <c r="L179" s="109"/>
      <c r="M179" s="110"/>
      <c r="N179" s="109"/>
      <c r="O179" s="110"/>
      <c r="P179" s="110" t="s">
        <v>103</v>
      </c>
      <c r="Q179" s="107" t="s">
        <v>333</v>
      </c>
      <c r="R179" s="111" t="s">
        <v>953</v>
      </c>
      <c r="S179" s="112" t="s">
        <v>1045</v>
      </c>
      <c r="T179" s="113"/>
      <c r="U179" s="133"/>
      <c r="V179" s="115">
        <v>23693</v>
      </c>
      <c r="W179" s="115">
        <f t="shared" ca="1" si="25"/>
        <v>42293.432304166665</v>
      </c>
      <c r="X179" s="116">
        <f t="shared" ca="1" si="26"/>
        <v>50.230136986301368</v>
      </c>
      <c r="Y179" s="117">
        <v>32108</v>
      </c>
      <c r="Z179" s="108">
        <f t="shared" ca="1" si="27"/>
        <v>27.504109589041096</v>
      </c>
      <c r="AA179" s="118"/>
      <c r="AB179" s="119" t="s">
        <v>558</v>
      </c>
      <c r="AC179" s="119" t="s">
        <v>1046</v>
      </c>
      <c r="AD179" s="120" t="s">
        <v>560</v>
      </c>
      <c r="AE179" s="119" t="s">
        <v>137</v>
      </c>
      <c r="AF179" s="108">
        <v>47</v>
      </c>
      <c r="AG179" s="108" t="s">
        <v>112</v>
      </c>
      <c r="AH179" s="108" t="s">
        <v>124</v>
      </c>
      <c r="AI179" s="108" t="s">
        <v>114</v>
      </c>
      <c r="AJ179" s="108"/>
      <c r="AK179" s="115"/>
      <c r="AL179" s="115"/>
      <c r="AM179" s="115"/>
      <c r="AN179" s="15" t="s">
        <v>1047</v>
      </c>
      <c r="AO179" s="121">
        <f>VLOOKUP(I179,[3]DATOS!$B$6:$D$46,3)</f>
        <v>1694203</v>
      </c>
      <c r="AP179" s="122">
        <f t="shared" si="28"/>
        <v>1101232</v>
      </c>
      <c r="AQ179" s="122">
        <f t="shared" si="29"/>
        <v>2795435</v>
      </c>
      <c r="AR179" s="122">
        <f t="shared" si="30"/>
        <v>0</v>
      </c>
      <c r="AS179" s="122">
        <v>0</v>
      </c>
      <c r="AT179" s="122">
        <v>0</v>
      </c>
      <c r="AU179" s="122"/>
      <c r="AV179" s="122">
        <v>0</v>
      </c>
      <c r="AW179" s="122">
        <f t="shared" si="31"/>
        <v>29000</v>
      </c>
      <c r="AX179" s="122">
        <v>0</v>
      </c>
      <c r="AY179" s="134">
        <f>ROUND(AO179*15%,0)</f>
        <v>254130</v>
      </c>
      <c r="AZ179" s="122">
        <f t="shared" si="32"/>
        <v>0</v>
      </c>
      <c r="BA179" s="122">
        <f t="shared" si="33"/>
        <v>1694203</v>
      </c>
      <c r="BB179" s="122">
        <f t="shared" si="34"/>
        <v>1384362</v>
      </c>
      <c r="BC179" s="122">
        <f t="shared" si="35"/>
        <v>3078565</v>
      </c>
      <c r="BD179" s="106"/>
      <c r="BE179" s="125" t="str">
        <f t="shared" si="37"/>
        <v>Oficina de Tecnología e Informática- Grupo de Trabajo de Sistemas de Información</v>
      </c>
      <c r="BH179" s="126"/>
      <c r="BI179" s="127"/>
      <c r="CR179" s="128"/>
    </row>
    <row r="180" spans="1:96" x14ac:dyDescent="0.25">
      <c r="A180" s="106" t="s">
        <v>95</v>
      </c>
      <c r="B180" s="105" t="s">
        <v>96</v>
      </c>
      <c r="C180" s="106" t="s">
        <v>97</v>
      </c>
      <c r="D180" s="174">
        <v>1130612436</v>
      </c>
      <c r="E180" s="142" t="s">
        <v>1048</v>
      </c>
      <c r="F180" s="142" t="s">
        <v>1049</v>
      </c>
      <c r="G180" s="140" t="s">
        <v>627</v>
      </c>
      <c r="H180" s="107" t="s">
        <v>101</v>
      </c>
      <c r="I180" s="108" t="s">
        <v>147</v>
      </c>
      <c r="J180" s="108"/>
      <c r="K180" s="108"/>
      <c r="L180" s="109"/>
      <c r="M180" s="110"/>
      <c r="N180" s="109"/>
      <c r="O180" s="110" t="s">
        <v>467</v>
      </c>
      <c r="P180" s="110" t="s">
        <v>202</v>
      </c>
      <c r="Q180" s="107" t="s">
        <v>233</v>
      </c>
      <c r="R180" s="111" t="s">
        <v>359</v>
      </c>
      <c r="S180" s="112" t="s">
        <v>106</v>
      </c>
      <c r="T180" s="143"/>
      <c r="U180" s="140">
        <v>208112</v>
      </c>
      <c r="V180" s="145">
        <v>31869</v>
      </c>
      <c r="W180" s="146">
        <f t="shared" ca="1" si="25"/>
        <v>42293.432304166665</v>
      </c>
      <c r="X180" s="147">
        <f t="shared" ca="1" si="26"/>
        <v>28.147945205479452</v>
      </c>
      <c r="Y180" s="148">
        <v>41988</v>
      </c>
      <c r="Z180" s="147">
        <f t="shared" ca="1" si="27"/>
        <v>0.8246575342465754</v>
      </c>
      <c r="AA180" s="118"/>
      <c r="AB180" s="119" t="s">
        <v>108</v>
      </c>
      <c r="AC180" s="119" t="s">
        <v>109</v>
      </c>
      <c r="AD180" s="120" t="s">
        <v>110</v>
      </c>
      <c r="AE180" s="119" t="s">
        <v>111</v>
      </c>
      <c r="AF180" s="108">
        <v>1015</v>
      </c>
      <c r="AG180" s="108" t="s">
        <v>70</v>
      </c>
      <c r="AH180" s="149" t="s">
        <v>160</v>
      </c>
      <c r="AI180" s="149" t="s">
        <v>213</v>
      </c>
      <c r="AJ180" s="108"/>
      <c r="AK180" s="115"/>
      <c r="AL180" s="115"/>
      <c r="AM180" s="115"/>
      <c r="AN180" s="15" t="s">
        <v>1050</v>
      </c>
      <c r="AO180" s="121">
        <f>VLOOKUP(I180,[3]DATOS!$B$6:$D$46,3)</f>
        <v>1887093</v>
      </c>
      <c r="AP180" s="122">
        <f t="shared" si="28"/>
        <v>1226610</v>
      </c>
      <c r="AQ180" s="122">
        <f t="shared" si="29"/>
        <v>3113703</v>
      </c>
      <c r="AR180" s="122">
        <f t="shared" si="30"/>
        <v>0</v>
      </c>
      <c r="AS180" s="122">
        <v>0</v>
      </c>
      <c r="AT180" s="122">
        <v>0</v>
      </c>
      <c r="AU180" s="122"/>
      <c r="AV180" s="122">
        <v>0</v>
      </c>
      <c r="AW180" s="122">
        <f t="shared" si="31"/>
        <v>29000</v>
      </c>
      <c r="AX180" s="122">
        <v>0</v>
      </c>
      <c r="AY180" s="134">
        <v>0</v>
      </c>
      <c r="AZ180" s="122">
        <f t="shared" si="32"/>
        <v>0</v>
      </c>
      <c r="BA180" s="122">
        <f t="shared" si="33"/>
        <v>1887093</v>
      </c>
      <c r="BB180" s="122">
        <f t="shared" si="34"/>
        <v>1255610</v>
      </c>
      <c r="BC180" s="122">
        <f t="shared" si="35"/>
        <v>3142703</v>
      </c>
      <c r="BD180" s="106"/>
    </row>
    <row r="181" spans="1:96" x14ac:dyDescent="0.25">
      <c r="A181" s="140" t="s">
        <v>255</v>
      </c>
      <c r="B181" s="105" t="s">
        <v>172</v>
      </c>
      <c r="C181" s="106" t="s">
        <v>142</v>
      </c>
      <c r="D181" s="141">
        <v>79435867</v>
      </c>
      <c r="E181" s="142" t="s">
        <v>1051</v>
      </c>
      <c r="F181" s="142" t="s">
        <v>1052</v>
      </c>
      <c r="G181" s="144" t="s">
        <v>36</v>
      </c>
      <c r="H181" s="107" t="s">
        <v>101</v>
      </c>
      <c r="I181" s="108" t="s">
        <v>102</v>
      </c>
      <c r="J181" s="108"/>
      <c r="K181" s="108"/>
      <c r="L181" s="109"/>
      <c r="M181" s="110"/>
      <c r="N181" s="109"/>
      <c r="O181" s="110"/>
      <c r="P181" s="110" t="s">
        <v>103</v>
      </c>
      <c r="Q181" s="107" t="s">
        <v>176</v>
      </c>
      <c r="R181" s="111" t="s">
        <v>120</v>
      </c>
      <c r="S181" s="161" t="s">
        <v>177</v>
      </c>
      <c r="T181" s="143"/>
      <c r="U181" s="140" t="s">
        <v>1053</v>
      </c>
      <c r="V181" s="145">
        <v>24855</v>
      </c>
      <c r="W181" s="146">
        <f t="shared" ca="1" si="25"/>
        <v>42293.432304166665</v>
      </c>
      <c r="X181" s="147">
        <f t="shared" ca="1" si="26"/>
        <v>47.090410958904108</v>
      </c>
      <c r="Y181" s="148">
        <v>41240</v>
      </c>
      <c r="Z181" s="147">
        <f t="shared" ca="1" si="27"/>
        <v>2.8465753424657536</v>
      </c>
      <c r="AA181" s="118"/>
      <c r="AB181" s="119" t="s">
        <v>108</v>
      </c>
      <c r="AC181" s="119" t="s">
        <v>109</v>
      </c>
      <c r="AD181" s="120" t="s">
        <v>110</v>
      </c>
      <c r="AE181" s="119" t="s">
        <v>154</v>
      </c>
      <c r="AF181" s="108">
        <v>6100</v>
      </c>
      <c r="AG181" s="108" t="s">
        <v>70</v>
      </c>
      <c r="AH181" s="149" t="s">
        <v>124</v>
      </c>
      <c r="AI181" s="108" t="s">
        <v>114</v>
      </c>
      <c r="AJ181" s="108"/>
      <c r="AK181" s="115">
        <v>41904</v>
      </c>
      <c r="AL181" s="115"/>
      <c r="AM181" s="115"/>
      <c r="AN181" s="25" t="s">
        <v>1054</v>
      </c>
      <c r="AO181" s="121">
        <f>VLOOKUP(I181,[3]DATOS!$B$6:$D$46,3)</f>
        <v>2418255</v>
      </c>
      <c r="AP181" s="122">
        <f t="shared" si="28"/>
        <v>1571866</v>
      </c>
      <c r="AQ181" s="122">
        <f t="shared" si="29"/>
        <v>3990121</v>
      </c>
      <c r="AR181" s="122">
        <f t="shared" si="30"/>
        <v>0</v>
      </c>
      <c r="AS181" s="122">
        <v>0</v>
      </c>
      <c r="AT181" s="122">
        <v>0</v>
      </c>
      <c r="AU181" s="122"/>
      <c r="AV181" s="122">
        <v>0</v>
      </c>
      <c r="AW181" s="122">
        <f t="shared" si="31"/>
        <v>29000</v>
      </c>
      <c r="AX181" s="122">
        <v>0</v>
      </c>
      <c r="AY181" s="134">
        <f>ROUND(AO181*15%,0)</f>
        <v>362738</v>
      </c>
      <c r="AZ181" s="122">
        <f t="shared" si="32"/>
        <v>0</v>
      </c>
      <c r="BA181" s="122">
        <f t="shared" si="33"/>
        <v>2418255</v>
      </c>
      <c r="BB181" s="122">
        <f t="shared" si="34"/>
        <v>1963604</v>
      </c>
      <c r="BC181" s="122">
        <f t="shared" si="35"/>
        <v>4381859</v>
      </c>
      <c r="BD181" s="106"/>
    </row>
    <row r="182" spans="1:96" x14ac:dyDescent="0.25">
      <c r="A182" s="106" t="s">
        <v>140</v>
      </c>
      <c r="B182" s="105" t="s">
        <v>141</v>
      </c>
      <c r="C182" s="106" t="s">
        <v>142</v>
      </c>
      <c r="D182" s="132">
        <v>72291125</v>
      </c>
      <c r="E182" s="105" t="s">
        <v>1055</v>
      </c>
      <c r="F182" s="107" t="s">
        <v>1056</v>
      </c>
      <c r="G182" s="106" t="s">
        <v>668</v>
      </c>
      <c r="H182" s="107" t="s">
        <v>101</v>
      </c>
      <c r="I182" s="108" t="s">
        <v>175</v>
      </c>
      <c r="J182" s="108"/>
      <c r="K182" s="108"/>
      <c r="L182" s="107"/>
      <c r="M182" s="108"/>
      <c r="N182" s="109"/>
      <c r="O182" s="110"/>
      <c r="P182" s="110" t="s">
        <v>103</v>
      </c>
      <c r="Q182" s="107" t="s">
        <v>249</v>
      </c>
      <c r="R182" s="111" t="s">
        <v>250</v>
      </c>
      <c r="S182" s="112" t="s">
        <v>106</v>
      </c>
      <c r="T182" s="112"/>
      <c r="U182" s="133">
        <v>176129</v>
      </c>
      <c r="V182" s="115">
        <v>30807</v>
      </c>
      <c r="W182" s="115">
        <f t="shared" ca="1" si="25"/>
        <v>42293.432304166665</v>
      </c>
      <c r="X182" s="116">
        <f t="shared" ca="1" si="26"/>
        <v>31.016438356164382</v>
      </c>
      <c r="Y182" s="117">
        <v>40984</v>
      </c>
      <c r="Z182" s="108">
        <f t="shared" ca="1" si="27"/>
        <v>3.5342465753424657</v>
      </c>
      <c r="AA182" s="118"/>
      <c r="AB182" s="119" t="s">
        <v>108</v>
      </c>
      <c r="AC182" s="119" t="s">
        <v>109</v>
      </c>
      <c r="AD182" s="120" t="s">
        <v>110</v>
      </c>
      <c r="AE182" s="119" t="s">
        <v>154</v>
      </c>
      <c r="AF182" s="108">
        <v>14</v>
      </c>
      <c r="AG182" s="108" t="s">
        <v>112</v>
      </c>
      <c r="AH182" s="108" t="s">
        <v>605</v>
      </c>
      <c r="AI182" s="108" t="s">
        <v>114</v>
      </c>
      <c r="AJ182" s="108"/>
      <c r="AK182" s="115">
        <v>41914</v>
      </c>
      <c r="AL182" s="115"/>
      <c r="AM182" s="115"/>
      <c r="AN182" s="16" t="s">
        <v>1057</v>
      </c>
      <c r="AO182" s="121">
        <f>VLOOKUP(I182,[3]DATOS!$B$6:$D$46,3)</f>
        <v>2243986</v>
      </c>
      <c r="AP182" s="122">
        <f t="shared" si="28"/>
        <v>1458591</v>
      </c>
      <c r="AQ182" s="122">
        <f t="shared" si="29"/>
        <v>3702577</v>
      </c>
      <c r="AR182" s="122">
        <f t="shared" si="30"/>
        <v>0</v>
      </c>
      <c r="AS182" s="122">
        <v>0</v>
      </c>
      <c r="AT182" s="122">
        <v>0</v>
      </c>
      <c r="AU182" s="122"/>
      <c r="AV182" s="122">
        <v>0</v>
      </c>
      <c r="AW182" s="122">
        <f t="shared" si="31"/>
        <v>29000</v>
      </c>
      <c r="AX182" s="122">
        <v>0</v>
      </c>
      <c r="AY182" s="134">
        <v>0</v>
      </c>
      <c r="AZ182" s="122">
        <f t="shared" si="32"/>
        <v>0</v>
      </c>
      <c r="BA182" s="122">
        <f t="shared" si="33"/>
        <v>2243986</v>
      </c>
      <c r="BB182" s="122">
        <f t="shared" si="34"/>
        <v>1487591</v>
      </c>
      <c r="BC182" s="122">
        <f t="shared" si="35"/>
        <v>3731577</v>
      </c>
      <c r="BD182" s="106"/>
      <c r="BE182" s="125" t="str">
        <f>+CONCATENATE(Q182,R182)</f>
        <v>Oficina Asesora Jurídica- Grupo de Trabajo de Gestión Judicial</v>
      </c>
      <c r="BH182" s="126"/>
      <c r="BI182" s="127"/>
      <c r="CR182" s="177"/>
    </row>
    <row r="183" spans="1:96" ht="38.25" x14ac:dyDescent="0.25">
      <c r="A183" s="106" t="s">
        <v>95</v>
      </c>
      <c r="B183" s="105" t="s">
        <v>127</v>
      </c>
      <c r="C183" s="106" t="s">
        <v>97</v>
      </c>
      <c r="D183" s="132">
        <v>52179244</v>
      </c>
      <c r="E183" s="105" t="s">
        <v>1058</v>
      </c>
      <c r="F183" s="107" t="s">
        <v>1059</v>
      </c>
      <c r="G183" s="106" t="s">
        <v>36</v>
      </c>
      <c r="H183" s="107" t="s">
        <v>318</v>
      </c>
      <c r="I183" s="108" t="s">
        <v>767</v>
      </c>
      <c r="J183" s="108"/>
      <c r="K183" s="108">
        <v>487</v>
      </c>
      <c r="L183" s="109" t="s">
        <v>396</v>
      </c>
      <c r="M183" s="110" t="s">
        <v>248</v>
      </c>
      <c r="N183" s="160" t="s">
        <v>1060</v>
      </c>
      <c r="O183" s="110"/>
      <c r="P183" s="110" t="s">
        <v>103</v>
      </c>
      <c r="Q183" s="107" t="s">
        <v>321</v>
      </c>
      <c r="R183" s="111" t="s">
        <v>933</v>
      </c>
      <c r="S183" s="112" t="s">
        <v>1061</v>
      </c>
      <c r="T183" s="113"/>
      <c r="U183" s="133"/>
      <c r="V183" s="115">
        <v>26640</v>
      </c>
      <c r="W183" s="115">
        <f t="shared" ca="1" si="25"/>
        <v>42293.432304166665</v>
      </c>
      <c r="X183" s="116">
        <f t="shared" ca="1" si="26"/>
        <v>42.271232876712325</v>
      </c>
      <c r="Y183" s="117">
        <v>35115</v>
      </c>
      <c r="Z183" s="108">
        <f t="shared" ca="1" si="27"/>
        <v>19.386301369863013</v>
      </c>
      <c r="AA183" s="118"/>
      <c r="AB183" s="119" t="s">
        <v>152</v>
      </c>
      <c r="AC183" s="119" t="s">
        <v>268</v>
      </c>
      <c r="AD183" s="120" t="s">
        <v>282</v>
      </c>
      <c r="AE183" s="119" t="s">
        <v>253</v>
      </c>
      <c r="AF183" s="108">
        <v>2012</v>
      </c>
      <c r="AG183" s="108" t="s">
        <v>361</v>
      </c>
      <c r="AH183" s="108" t="s">
        <v>124</v>
      </c>
      <c r="AI183" s="108" t="s">
        <v>155</v>
      </c>
      <c r="AJ183" s="108"/>
      <c r="AK183" s="115">
        <v>41663</v>
      </c>
      <c r="AL183" s="115"/>
      <c r="AM183" s="115"/>
      <c r="AN183" s="32" t="s">
        <v>1062</v>
      </c>
      <c r="AO183" s="121">
        <f>VLOOKUP(I183,[3]DATOS!$B$6:$D$46,3)</f>
        <v>1139113</v>
      </c>
      <c r="AP183" s="122">
        <f t="shared" si="28"/>
        <v>740423</v>
      </c>
      <c r="AQ183" s="122">
        <f t="shared" si="29"/>
        <v>1879536</v>
      </c>
      <c r="AR183" s="122">
        <f t="shared" si="30"/>
        <v>74000</v>
      </c>
      <c r="AS183" s="122">
        <v>0</v>
      </c>
      <c r="AT183" s="122">
        <v>0</v>
      </c>
      <c r="AU183" s="122"/>
      <c r="AV183" s="122">
        <v>0</v>
      </c>
      <c r="AW183" s="122">
        <f t="shared" si="31"/>
        <v>29000</v>
      </c>
      <c r="AX183" s="122">
        <v>0</v>
      </c>
      <c r="AY183" s="134">
        <f>ROUND(AO183*15%,0)</f>
        <v>170867</v>
      </c>
      <c r="AZ183" s="122">
        <f t="shared" si="32"/>
        <v>0</v>
      </c>
      <c r="BA183" s="122">
        <f t="shared" si="33"/>
        <v>1213113</v>
      </c>
      <c r="BB183" s="122">
        <f t="shared" si="34"/>
        <v>940290</v>
      </c>
      <c r="BC183" s="122">
        <f t="shared" si="35"/>
        <v>2153403</v>
      </c>
      <c r="BD183" s="106"/>
      <c r="BE183" s="125" t="str">
        <f>+CONCATENATE(Q183,R183)</f>
        <v>Dirección de Signos Distintivos- Grupo de Trabajo de Fondo</v>
      </c>
      <c r="BH183" s="126"/>
      <c r="BI183" s="127"/>
      <c r="CR183" s="128"/>
    </row>
    <row r="184" spans="1:96" ht="38.25" x14ac:dyDescent="0.25">
      <c r="A184" s="106" t="s">
        <v>255</v>
      </c>
      <c r="B184" s="105" t="s">
        <v>206</v>
      </c>
      <c r="C184" s="106" t="s">
        <v>142</v>
      </c>
      <c r="D184" s="132">
        <v>1023873205</v>
      </c>
      <c r="E184" s="105" t="s">
        <v>1063</v>
      </c>
      <c r="F184" s="107" t="s">
        <v>1064</v>
      </c>
      <c r="G184" s="106" t="s">
        <v>36</v>
      </c>
      <c r="H184" s="107" t="s">
        <v>130</v>
      </c>
      <c r="I184" s="108" t="s">
        <v>131</v>
      </c>
      <c r="J184" s="108">
        <v>421</v>
      </c>
      <c r="K184" s="108"/>
      <c r="L184" s="107"/>
      <c r="M184" s="108"/>
      <c r="N184" s="109"/>
      <c r="O184" s="110"/>
      <c r="P184" s="110" t="s">
        <v>103</v>
      </c>
      <c r="Q184" s="107" t="s">
        <v>321</v>
      </c>
      <c r="R184" s="111"/>
      <c r="S184" s="112" t="s">
        <v>1065</v>
      </c>
      <c r="T184" s="112"/>
      <c r="U184" s="133"/>
      <c r="V184" s="115">
        <v>32017</v>
      </c>
      <c r="W184" s="115">
        <f t="shared" ca="1" si="25"/>
        <v>42293.432304166665</v>
      </c>
      <c r="X184" s="116">
        <f t="shared" ca="1" si="26"/>
        <v>27.747945205479454</v>
      </c>
      <c r="Y184" s="117">
        <v>41031</v>
      </c>
      <c r="Z184" s="108">
        <f t="shared" ca="1" si="27"/>
        <v>3.408219178082192</v>
      </c>
      <c r="AA184" s="118"/>
      <c r="AB184" s="119" t="s">
        <v>108</v>
      </c>
      <c r="AC184" s="119" t="s">
        <v>136</v>
      </c>
      <c r="AD184" s="120" t="s">
        <v>110</v>
      </c>
      <c r="AE184" s="119" t="s">
        <v>211</v>
      </c>
      <c r="AF184" s="169">
        <v>2010</v>
      </c>
      <c r="AG184" s="108" t="s">
        <v>70</v>
      </c>
      <c r="AH184" s="108" t="s">
        <v>1066</v>
      </c>
      <c r="AI184" s="108" t="s">
        <v>155</v>
      </c>
      <c r="AJ184" s="108"/>
      <c r="AK184" s="115">
        <v>42025</v>
      </c>
      <c r="AL184" s="115"/>
      <c r="AM184" s="115"/>
      <c r="AN184" s="16" t="s">
        <v>1067</v>
      </c>
      <c r="AO184" s="121">
        <f>VLOOKUP(I184,[3]DATOS!$B$6:$D$46,3)</f>
        <v>1110954</v>
      </c>
      <c r="AP184" s="122">
        <f t="shared" si="28"/>
        <v>722120</v>
      </c>
      <c r="AQ184" s="122">
        <f t="shared" si="29"/>
        <v>1833074</v>
      </c>
      <c r="AR184" s="122">
        <f t="shared" si="30"/>
        <v>74000</v>
      </c>
      <c r="AS184" s="122">
        <v>0</v>
      </c>
      <c r="AT184" s="122">
        <v>0</v>
      </c>
      <c r="AU184" s="122"/>
      <c r="AV184" s="122">
        <v>0</v>
      </c>
      <c r="AW184" s="122">
        <f t="shared" si="31"/>
        <v>29000</v>
      </c>
      <c r="AX184" s="122">
        <v>0</v>
      </c>
      <c r="AY184" s="134">
        <f>ROUND(AO184*15%,0)</f>
        <v>166643</v>
      </c>
      <c r="AZ184" s="122">
        <f t="shared" si="32"/>
        <v>0</v>
      </c>
      <c r="BA184" s="122">
        <f t="shared" si="33"/>
        <v>1184954</v>
      </c>
      <c r="BB184" s="122">
        <f t="shared" si="34"/>
        <v>917763</v>
      </c>
      <c r="BC184" s="122">
        <f t="shared" si="35"/>
        <v>2102717</v>
      </c>
      <c r="BD184" s="106"/>
      <c r="BE184" s="125" t="str">
        <f>+CONCATENATE(Q184,R184)</f>
        <v>Dirección de Signos Distintivos</v>
      </c>
      <c r="BH184" s="126"/>
      <c r="BI184" s="127"/>
      <c r="BS184" s="103"/>
      <c r="BT184" s="103"/>
      <c r="CR184" s="177"/>
    </row>
    <row r="185" spans="1:96" x14ac:dyDescent="0.25">
      <c r="A185" s="106" t="s">
        <v>140</v>
      </c>
      <c r="B185" s="105" t="s">
        <v>141</v>
      </c>
      <c r="C185" s="106" t="s">
        <v>142</v>
      </c>
      <c r="D185" s="132">
        <v>79318876</v>
      </c>
      <c r="E185" s="105" t="s">
        <v>1068</v>
      </c>
      <c r="F185" s="107" t="s">
        <v>1069</v>
      </c>
      <c r="G185" s="106" t="s">
        <v>36</v>
      </c>
      <c r="H185" s="107" t="s">
        <v>145</v>
      </c>
      <c r="I185" s="108" t="s">
        <v>147</v>
      </c>
      <c r="J185" s="108"/>
      <c r="K185" s="108"/>
      <c r="L185" s="109" t="s">
        <v>231</v>
      </c>
      <c r="M185" s="110" t="s">
        <v>1070</v>
      </c>
      <c r="N185" s="109" t="s">
        <v>148</v>
      </c>
      <c r="O185" s="110"/>
      <c r="P185" s="110" t="s">
        <v>202</v>
      </c>
      <c r="Q185" s="107" t="s">
        <v>233</v>
      </c>
      <c r="R185" s="111" t="s">
        <v>359</v>
      </c>
      <c r="S185" s="112" t="s">
        <v>360</v>
      </c>
      <c r="T185" s="113"/>
      <c r="U185" s="133">
        <v>38639</v>
      </c>
      <c r="V185" s="115">
        <v>23527</v>
      </c>
      <c r="W185" s="115">
        <f t="shared" ca="1" si="25"/>
        <v>42293.432304166665</v>
      </c>
      <c r="X185" s="116">
        <f t="shared" ca="1" si="26"/>
        <v>50.673972602739724</v>
      </c>
      <c r="Y185" s="117">
        <v>35578</v>
      </c>
      <c r="Z185" s="108">
        <f t="shared" ca="1" si="27"/>
        <v>18.13150684931507</v>
      </c>
      <c r="AA185" s="118"/>
      <c r="AB185" s="119" t="s">
        <v>152</v>
      </c>
      <c r="AC185" s="119" t="s">
        <v>153</v>
      </c>
      <c r="AD185" s="120" t="s">
        <v>110</v>
      </c>
      <c r="AE185" s="119" t="s">
        <v>154</v>
      </c>
      <c r="AF185" s="108">
        <v>1015</v>
      </c>
      <c r="AG185" s="108" t="s">
        <v>361</v>
      </c>
      <c r="AH185" s="108" t="s">
        <v>124</v>
      </c>
      <c r="AI185" s="108" t="s">
        <v>114</v>
      </c>
      <c r="AJ185" s="108"/>
      <c r="AK185" s="115">
        <v>41780</v>
      </c>
      <c r="AL185" s="115"/>
      <c r="AM185" s="115" t="s">
        <v>125</v>
      </c>
      <c r="AN185" s="15" t="s">
        <v>1071</v>
      </c>
      <c r="AO185" s="121">
        <f>VLOOKUP(I185,[3]DATOS!$B$6:$D$46,3)</f>
        <v>1887093</v>
      </c>
      <c r="AP185" s="122">
        <f t="shared" si="28"/>
        <v>1226610</v>
      </c>
      <c r="AQ185" s="122">
        <f t="shared" si="29"/>
        <v>3113703</v>
      </c>
      <c r="AR185" s="122">
        <f t="shared" si="30"/>
        <v>0</v>
      </c>
      <c r="AS185" s="122">
        <v>0</v>
      </c>
      <c r="AT185" s="122">
        <v>0</v>
      </c>
      <c r="AU185" s="122"/>
      <c r="AV185" s="122">
        <v>0</v>
      </c>
      <c r="AW185" s="122">
        <f t="shared" si="31"/>
        <v>29000</v>
      </c>
      <c r="AX185" s="122">
        <v>0</v>
      </c>
      <c r="AY185" s="134">
        <v>0</v>
      </c>
      <c r="AZ185" s="122">
        <f t="shared" si="32"/>
        <v>0</v>
      </c>
      <c r="BA185" s="122">
        <f t="shared" si="33"/>
        <v>1887093</v>
      </c>
      <c r="BB185" s="122">
        <f t="shared" si="34"/>
        <v>1255610</v>
      </c>
      <c r="BC185" s="122">
        <f t="shared" si="35"/>
        <v>3142703</v>
      </c>
      <c r="BD185" s="106"/>
      <c r="BE185" s="125" t="str">
        <f>+CONCATENATE(Q185,R185)</f>
        <v>Despacho del Superintendente Delegado para la Protección de la Competencia- Grupo de Trabajo de Protección de la Competencia</v>
      </c>
      <c r="BH185" s="126"/>
      <c r="BI185" s="127"/>
    </row>
    <row r="186" spans="1:96" x14ac:dyDescent="0.25">
      <c r="A186" s="140" t="s">
        <v>95</v>
      </c>
      <c r="B186" s="105" t="s">
        <v>96</v>
      </c>
      <c r="C186" s="106" t="s">
        <v>97</v>
      </c>
      <c r="D186" s="174">
        <v>1022324150</v>
      </c>
      <c r="E186" s="142" t="s">
        <v>1072</v>
      </c>
      <c r="F186" s="142" t="s">
        <v>1073</v>
      </c>
      <c r="G186" s="140" t="s">
        <v>36</v>
      </c>
      <c r="H186" s="107" t="s">
        <v>101</v>
      </c>
      <c r="I186" s="108" t="s">
        <v>175</v>
      </c>
      <c r="J186" s="108">
        <v>159</v>
      </c>
      <c r="K186" s="108"/>
      <c r="L186" s="109"/>
      <c r="M186" s="110"/>
      <c r="N186" s="109"/>
      <c r="O186" s="110" t="s">
        <v>467</v>
      </c>
      <c r="P186" s="110" t="s">
        <v>202</v>
      </c>
      <c r="Q186" s="107" t="s">
        <v>233</v>
      </c>
      <c r="R186" s="109" t="s">
        <v>234</v>
      </c>
      <c r="S186" s="176" t="s">
        <v>106</v>
      </c>
      <c r="T186" s="143"/>
      <c r="U186" s="140">
        <v>185783</v>
      </c>
      <c r="V186" s="145">
        <v>31526</v>
      </c>
      <c r="W186" s="146">
        <f t="shared" ca="1" si="25"/>
        <v>42293.432304166665</v>
      </c>
      <c r="X186" s="147">
        <f t="shared" ca="1" si="26"/>
        <v>29.073972602739726</v>
      </c>
      <c r="Y186" s="148">
        <v>40695</v>
      </c>
      <c r="Z186" s="147">
        <f t="shared" ca="1" si="27"/>
        <v>4.3150684931506849</v>
      </c>
      <c r="AA186" s="118"/>
      <c r="AB186" s="119" t="s">
        <v>108</v>
      </c>
      <c r="AC186" s="119" t="s">
        <v>109</v>
      </c>
      <c r="AD186" s="120" t="s">
        <v>110</v>
      </c>
      <c r="AE186" s="119" t="s">
        <v>111</v>
      </c>
      <c r="AF186" s="108">
        <v>1016</v>
      </c>
      <c r="AG186" s="108" t="s">
        <v>361</v>
      </c>
      <c r="AH186" s="149" t="s">
        <v>124</v>
      </c>
      <c r="AI186" s="108" t="s">
        <v>114</v>
      </c>
      <c r="AJ186" s="108"/>
      <c r="AK186" s="115">
        <v>40928</v>
      </c>
      <c r="AL186" s="115"/>
      <c r="AM186" s="115" t="s">
        <v>197</v>
      </c>
      <c r="AN186" s="29" t="s">
        <v>1074</v>
      </c>
      <c r="AO186" s="121">
        <f>VLOOKUP(I186,[3]DATOS!$B$6:$D$46,3)</f>
        <v>2243986</v>
      </c>
      <c r="AP186" s="122">
        <f t="shared" si="28"/>
        <v>1458591</v>
      </c>
      <c r="AQ186" s="122">
        <f t="shared" si="29"/>
        <v>3702577</v>
      </c>
      <c r="AR186" s="122">
        <f t="shared" si="30"/>
        <v>0</v>
      </c>
      <c r="AS186" s="122">
        <v>0</v>
      </c>
      <c r="AT186" s="122">
        <v>0</v>
      </c>
      <c r="AU186" s="122"/>
      <c r="AV186" s="122">
        <v>0</v>
      </c>
      <c r="AW186" s="122">
        <f t="shared" si="31"/>
        <v>29000</v>
      </c>
      <c r="AX186" s="122">
        <v>0</v>
      </c>
      <c r="AY186" s="134">
        <v>0</v>
      </c>
      <c r="AZ186" s="122">
        <f t="shared" si="32"/>
        <v>0</v>
      </c>
      <c r="BA186" s="122">
        <f t="shared" si="33"/>
        <v>2243986</v>
      </c>
      <c r="BB186" s="122">
        <f t="shared" si="34"/>
        <v>1487591</v>
      </c>
      <c r="BC186" s="122">
        <f t="shared" si="35"/>
        <v>3731577</v>
      </c>
      <c r="BD186" s="106"/>
      <c r="BS186" s="103"/>
      <c r="BT186" s="103"/>
      <c r="CR186" s="104"/>
    </row>
    <row r="187" spans="1:96" ht="25.5" x14ac:dyDescent="0.25">
      <c r="A187" s="106" t="s">
        <v>95</v>
      </c>
      <c r="B187" s="105" t="s">
        <v>96</v>
      </c>
      <c r="C187" s="106" t="s">
        <v>97</v>
      </c>
      <c r="D187" s="132">
        <v>1018406168</v>
      </c>
      <c r="E187" s="105" t="s">
        <v>1075</v>
      </c>
      <c r="F187" s="107" t="s">
        <v>1076</v>
      </c>
      <c r="G187" s="106" t="s">
        <v>36</v>
      </c>
      <c r="H187" s="107" t="s">
        <v>101</v>
      </c>
      <c r="I187" s="108" t="s">
        <v>185</v>
      </c>
      <c r="J187" s="108">
        <v>336</v>
      </c>
      <c r="K187" s="108"/>
      <c r="L187" s="109"/>
      <c r="M187" s="110"/>
      <c r="N187" s="109"/>
      <c r="O187" s="110"/>
      <c r="P187" s="110" t="s">
        <v>202</v>
      </c>
      <c r="Q187" s="107" t="s">
        <v>321</v>
      </c>
      <c r="R187" s="109" t="s">
        <v>933</v>
      </c>
      <c r="S187" s="112" t="s">
        <v>106</v>
      </c>
      <c r="T187" s="113" t="s">
        <v>1077</v>
      </c>
      <c r="U187" s="133">
        <v>219640</v>
      </c>
      <c r="V187" s="115">
        <v>31676</v>
      </c>
      <c r="W187" s="115">
        <f t="shared" ca="1" si="25"/>
        <v>42293.432304166665</v>
      </c>
      <c r="X187" s="116">
        <f t="shared" ca="1" si="26"/>
        <v>28.671232876712327</v>
      </c>
      <c r="Y187" s="117">
        <v>41548</v>
      </c>
      <c r="Z187" s="108">
        <f t="shared" ca="1" si="27"/>
        <v>2.0136986301369864</v>
      </c>
      <c r="AA187" s="118"/>
      <c r="AB187" s="119" t="s">
        <v>108</v>
      </c>
      <c r="AC187" s="119" t="s">
        <v>109</v>
      </c>
      <c r="AD187" s="120" t="s">
        <v>110</v>
      </c>
      <c r="AE187" s="119" t="s">
        <v>111</v>
      </c>
      <c r="AF187" s="108">
        <v>2012</v>
      </c>
      <c r="AG187" s="108" t="s">
        <v>70</v>
      </c>
      <c r="AH187" s="108" t="s">
        <v>605</v>
      </c>
      <c r="AI187" s="108" t="s">
        <v>213</v>
      </c>
      <c r="AJ187" s="108"/>
      <c r="AK187" s="115"/>
      <c r="AL187" s="115"/>
      <c r="AM187" s="115"/>
      <c r="AN187" s="16" t="s">
        <v>1078</v>
      </c>
      <c r="AO187" s="121">
        <f>VLOOKUP(I187,[3]DATOS!$B$6:$D$46,3)</f>
        <v>1466526</v>
      </c>
      <c r="AP187" s="122">
        <f t="shared" si="28"/>
        <v>953242</v>
      </c>
      <c r="AQ187" s="122">
        <f t="shared" si="29"/>
        <v>2419768</v>
      </c>
      <c r="AR187" s="122">
        <f t="shared" si="30"/>
        <v>0</v>
      </c>
      <c r="AS187" s="122">
        <v>0</v>
      </c>
      <c r="AT187" s="122">
        <v>0</v>
      </c>
      <c r="AU187" s="122"/>
      <c r="AV187" s="122">
        <v>0</v>
      </c>
      <c r="AW187" s="122">
        <f t="shared" si="31"/>
        <v>29000</v>
      </c>
      <c r="AX187" s="122">
        <v>0</v>
      </c>
      <c r="AY187" s="124">
        <v>0</v>
      </c>
      <c r="AZ187" s="122">
        <f t="shared" si="32"/>
        <v>0</v>
      </c>
      <c r="BA187" s="122">
        <f t="shared" si="33"/>
        <v>1466526</v>
      </c>
      <c r="BB187" s="122">
        <f t="shared" si="34"/>
        <v>982242</v>
      </c>
      <c r="BC187" s="122">
        <f t="shared" si="35"/>
        <v>2448768</v>
      </c>
      <c r="BD187" s="106"/>
      <c r="BE187" s="125" t="str">
        <f>+CONCATENATE(Q187,R187)</f>
        <v>Dirección de Signos Distintivos- Grupo de Trabajo de Fondo</v>
      </c>
      <c r="BF187" s="42"/>
      <c r="BH187" s="126"/>
      <c r="BI187" s="127"/>
      <c r="BS187" s="103"/>
      <c r="BT187" s="103"/>
      <c r="CR187" s="128"/>
    </row>
    <row r="188" spans="1:96" x14ac:dyDescent="0.25">
      <c r="A188" s="140" t="s">
        <v>95</v>
      </c>
      <c r="B188" s="105" t="s">
        <v>96</v>
      </c>
      <c r="C188" s="106" t="s">
        <v>97</v>
      </c>
      <c r="D188" s="174">
        <v>53041604</v>
      </c>
      <c r="E188" s="142" t="s">
        <v>1079</v>
      </c>
      <c r="F188" s="142" t="s">
        <v>1080</v>
      </c>
      <c r="G188" s="106" t="s">
        <v>36</v>
      </c>
      <c r="H188" s="107" t="s">
        <v>101</v>
      </c>
      <c r="I188" s="108" t="s">
        <v>193</v>
      </c>
      <c r="J188" s="108">
        <v>114</v>
      </c>
      <c r="K188" s="108"/>
      <c r="L188" s="109"/>
      <c r="M188" s="110"/>
      <c r="N188" s="109"/>
      <c r="O188" s="110"/>
      <c r="P188" s="110" t="s">
        <v>103</v>
      </c>
      <c r="Q188" s="107" t="s">
        <v>167</v>
      </c>
      <c r="R188" s="109" t="s">
        <v>499</v>
      </c>
      <c r="S188" s="176" t="s">
        <v>106</v>
      </c>
      <c r="T188" s="143" t="s">
        <v>107</v>
      </c>
      <c r="U188" s="140">
        <v>176529</v>
      </c>
      <c r="V188" s="145">
        <v>31271</v>
      </c>
      <c r="W188" s="146">
        <f t="shared" ca="1" si="25"/>
        <v>42293.432304166665</v>
      </c>
      <c r="X188" s="147">
        <f t="shared" ca="1" si="26"/>
        <v>29.764383561643836</v>
      </c>
      <c r="Y188" s="148">
        <v>40938</v>
      </c>
      <c r="Z188" s="147">
        <f t="shared" ca="1" si="27"/>
        <v>3.6602739726027398</v>
      </c>
      <c r="AA188" s="118"/>
      <c r="AB188" s="119" t="s">
        <v>108</v>
      </c>
      <c r="AC188" s="119" t="s">
        <v>109</v>
      </c>
      <c r="AD188" s="120" t="s">
        <v>110</v>
      </c>
      <c r="AE188" s="119" t="s">
        <v>111</v>
      </c>
      <c r="AF188" s="108">
        <v>111</v>
      </c>
      <c r="AG188" s="108" t="s">
        <v>112</v>
      </c>
      <c r="AH188" s="149" t="s">
        <v>124</v>
      </c>
      <c r="AI188" s="149" t="s">
        <v>155</v>
      </c>
      <c r="AJ188" s="108"/>
      <c r="AK188" s="115">
        <v>41529</v>
      </c>
      <c r="AL188" s="115"/>
      <c r="AM188" s="115"/>
      <c r="AN188" s="18" t="s">
        <v>1081</v>
      </c>
      <c r="AO188" s="121">
        <f>VLOOKUP(I188,[3]DATOS!$B$6:$D$46,3)</f>
        <v>2320554</v>
      </c>
      <c r="AP188" s="122">
        <f t="shared" si="28"/>
        <v>1508360</v>
      </c>
      <c r="AQ188" s="122">
        <f t="shared" si="29"/>
        <v>3828914</v>
      </c>
      <c r="AR188" s="122">
        <f t="shared" si="30"/>
        <v>0</v>
      </c>
      <c r="AS188" s="122">
        <v>0</v>
      </c>
      <c r="AT188" s="122">
        <f>ROUND(+AQ188*20%,0)</f>
        <v>765783</v>
      </c>
      <c r="AU188" s="122"/>
      <c r="AV188" s="122">
        <v>0</v>
      </c>
      <c r="AW188" s="122">
        <f t="shared" si="31"/>
        <v>29000</v>
      </c>
      <c r="AX188" s="122">
        <v>0</v>
      </c>
      <c r="AY188" s="134">
        <v>0</v>
      </c>
      <c r="AZ188" s="122">
        <f t="shared" si="32"/>
        <v>0</v>
      </c>
      <c r="BA188" s="122">
        <f t="shared" si="33"/>
        <v>3086337</v>
      </c>
      <c r="BB188" s="122">
        <f t="shared" si="34"/>
        <v>1537360</v>
      </c>
      <c r="BC188" s="122">
        <f t="shared" si="35"/>
        <v>4623697</v>
      </c>
      <c r="BD188" s="106"/>
      <c r="BE188" s="125" t="str">
        <f>+CONCATENATE(Q188,R188)</f>
        <v>Secretaría General- Grupo de Trabajo de Talento Humano</v>
      </c>
      <c r="BH188" s="126"/>
      <c r="BI188" s="127"/>
    </row>
    <row r="189" spans="1:96" x14ac:dyDescent="0.25">
      <c r="A189" s="140" t="s">
        <v>140</v>
      </c>
      <c r="B189" s="105" t="s">
        <v>141</v>
      </c>
      <c r="C189" s="106" t="s">
        <v>142</v>
      </c>
      <c r="D189" s="174">
        <v>74326993</v>
      </c>
      <c r="E189" s="142" t="s">
        <v>1082</v>
      </c>
      <c r="F189" s="142" t="s">
        <v>1083</v>
      </c>
      <c r="G189" s="140" t="s">
        <v>36</v>
      </c>
      <c r="H189" s="107" t="s">
        <v>101</v>
      </c>
      <c r="I189" s="108" t="s">
        <v>159</v>
      </c>
      <c r="J189" s="108">
        <v>177</v>
      </c>
      <c r="K189" s="108"/>
      <c r="L189" s="109"/>
      <c r="M189" s="110"/>
      <c r="N189" s="109"/>
      <c r="O189" s="110" t="s">
        <v>467</v>
      </c>
      <c r="P189" s="110" t="s">
        <v>202</v>
      </c>
      <c r="Q189" s="107" t="s">
        <v>233</v>
      </c>
      <c r="R189" s="111" t="s">
        <v>359</v>
      </c>
      <c r="S189" s="176" t="s">
        <v>106</v>
      </c>
      <c r="T189" s="143" t="s">
        <v>1084</v>
      </c>
      <c r="U189" s="140">
        <v>193727</v>
      </c>
      <c r="V189" s="145">
        <v>28450</v>
      </c>
      <c r="W189" s="146">
        <f t="shared" ca="1" si="25"/>
        <v>42293.432304166665</v>
      </c>
      <c r="X189" s="147">
        <f t="shared" ca="1" si="26"/>
        <v>37.38356164383562</v>
      </c>
      <c r="Y189" s="148">
        <v>40799</v>
      </c>
      <c r="Z189" s="147">
        <f t="shared" ca="1" si="27"/>
        <v>4.0356164383561648</v>
      </c>
      <c r="AA189" s="118"/>
      <c r="AB189" s="119" t="s">
        <v>108</v>
      </c>
      <c r="AC189" s="119" t="s">
        <v>109</v>
      </c>
      <c r="AD189" s="120" t="s">
        <v>110</v>
      </c>
      <c r="AE189" s="119" t="s">
        <v>154</v>
      </c>
      <c r="AF189" s="108">
        <v>1015</v>
      </c>
      <c r="AG189" s="108" t="s">
        <v>361</v>
      </c>
      <c r="AH189" s="149" t="s">
        <v>345</v>
      </c>
      <c r="AI189" s="149" t="s">
        <v>155</v>
      </c>
      <c r="AJ189" s="108"/>
      <c r="AK189" s="115">
        <v>41306</v>
      </c>
      <c r="AL189" s="115"/>
      <c r="AM189" s="115"/>
      <c r="AN189" s="29" t="s">
        <v>1085</v>
      </c>
      <c r="AO189" s="121">
        <f>VLOOKUP(I189,[3]DATOS!$B$6:$D$46,3)</f>
        <v>2049478</v>
      </c>
      <c r="AP189" s="122">
        <f t="shared" si="28"/>
        <v>1332161</v>
      </c>
      <c r="AQ189" s="122">
        <f t="shared" si="29"/>
        <v>3381639</v>
      </c>
      <c r="AR189" s="122">
        <f t="shared" si="30"/>
        <v>0</v>
      </c>
      <c r="AS189" s="122">
        <v>0</v>
      </c>
      <c r="AT189" s="122">
        <v>0</v>
      </c>
      <c r="AU189" s="122"/>
      <c r="AV189" s="122">
        <v>0</v>
      </c>
      <c r="AW189" s="122">
        <f t="shared" si="31"/>
        <v>29000</v>
      </c>
      <c r="AX189" s="122">
        <v>0</v>
      </c>
      <c r="AY189" s="134">
        <v>0</v>
      </c>
      <c r="AZ189" s="122">
        <f t="shared" si="32"/>
        <v>0</v>
      </c>
      <c r="BA189" s="122">
        <f t="shared" si="33"/>
        <v>2049478</v>
      </c>
      <c r="BB189" s="122">
        <f t="shared" si="34"/>
        <v>1361161</v>
      </c>
      <c r="BC189" s="122">
        <f t="shared" si="35"/>
        <v>3410639</v>
      </c>
      <c r="BD189" s="106"/>
    </row>
    <row r="190" spans="1:96" x14ac:dyDescent="0.25">
      <c r="A190" s="106" t="s">
        <v>140</v>
      </c>
      <c r="B190" s="105" t="s">
        <v>206</v>
      </c>
      <c r="C190" s="106" t="s">
        <v>142</v>
      </c>
      <c r="D190" s="132">
        <v>13255132</v>
      </c>
      <c r="E190" s="105" t="s">
        <v>300</v>
      </c>
      <c r="F190" s="107" t="s">
        <v>1086</v>
      </c>
      <c r="G190" s="106" t="s">
        <v>1087</v>
      </c>
      <c r="H190" s="107" t="s">
        <v>241</v>
      </c>
      <c r="I190" s="108" t="s">
        <v>209</v>
      </c>
      <c r="J190" s="108">
        <v>371</v>
      </c>
      <c r="K190" s="108"/>
      <c r="L190" s="109"/>
      <c r="M190" s="110"/>
      <c r="N190" s="109"/>
      <c r="O190" s="110"/>
      <c r="P190" s="110" t="s">
        <v>103</v>
      </c>
      <c r="Q190" s="107" t="s">
        <v>104</v>
      </c>
      <c r="R190" s="109" t="s">
        <v>186</v>
      </c>
      <c r="S190" s="112" t="s">
        <v>1088</v>
      </c>
      <c r="T190" s="113"/>
      <c r="U190" s="133"/>
      <c r="V190" s="115">
        <v>19968</v>
      </c>
      <c r="W190" s="115">
        <f t="shared" ca="1" si="25"/>
        <v>42293.432304166665</v>
      </c>
      <c r="X190" s="116">
        <f t="shared" ca="1" si="26"/>
        <v>60.287671232876711</v>
      </c>
      <c r="Y190" s="117">
        <v>32125</v>
      </c>
      <c r="Z190" s="108">
        <f t="shared" ca="1" si="27"/>
        <v>27.457534246575342</v>
      </c>
      <c r="AA190" s="118"/>
      <c r="AB190" s="119" t="s">
        <v>558</v>
      </c>
      <c r="AC190" s="119" t="s">
        <v>1046</v>
      </c>
      <c r="AD190" s="120" t="s">
        <v>560</v>
      </c>
      <c r="AE190" s="119" t="s">
        <v>211</v>
      </c>
      <c r="AF190" s="108">
        <v>141</v>
      </c>
      <c r="AG190" s="108" t="s">
        <v>112</v>
      </c>
      <c r="AH190" s="108" t="s">
        <v>124</v>
      </c>
      <c r="AI190" s="108" t="s">
        <v>114</v>
      </c>
      <c r="AJ190" s="108"/>
      <c r="AK190" s="115"/>
      <c r="AL190" s="115"/>
      <c r="AM190" s="115"/>
      <c r="AN190" s="17" t="s">
        <v>1089</v>
      </c>
      <c r="AO190" s="121">
        <f>VLOOKUP(I190,[3]DATOS!$B$6:$D$46,3)</f>
        <v>1382979</v>
      </c>
      <c r="AP190" s="122">
        <f t="shared" si="28"/>
        <v>898936</v>
      </c>
      <c r="AQ190" s="122">
        <f t="shared" si="29"/>
        <v>2281915</v>
      </c>
      <c r="AR190" s="122">
        <f t="shared" si="30"/>
        <v>0</v>
      </c>
      <c r="AS190" s="122">
        <v>0</v>
      </c>
      <c r="AT190" s="122">
        <v>0</v>
      </c>
      <c r="AU190" s="122"/>
      <c r="AV190" s="122">
        <v>0</v>
      </c>
      <c r="AW190" s="122">
        <f t="shared" si="31"/>
        <v>29000</v>
      </c>
      <c r="AX190" s="122">
        <v>0</v>
      </c>
      <c r="AY190" s="134">
        <f>ROUND(AO190*15%,0)</f>
        <v>207447</v>
      </c>
      <c r="AZ190" s="122">
        <f t="shared" si="32"/>
        <v>0</v>
      </c>
      <c r="BA190" s="122">
        <f t="shared" si="33"/>
        <v>1382979</v>
      </c>
      <c r="BB190" s="122">
        <f t="shared" si="34"/>
        <v>1135383</v>
      </c>
      <c r="BC190" s="122">
        <f t="shared" si="35"/>
        <v>2518362</v>
      </c>
      <c r="BD190" s="106"/>
      <c r="BE190" s="125" t="str">
        <f>+CONCATENATE(Q190,R190)</f>
        <v>Dirección Administrativa- Grupo de Trabajo de Gestión Documental y Recursos Físicos</v>
      </c>
      <c r="BH190" s="126"/>
      <c r="BI190" s="127"/>
    </row>
    <row r="191" spans="1:96" x14ac:dyDescent="0.25">
      <c r="A191" s="106" t="s">
        <v>95</v>
      </c>
      <c r="B191" s="105" t="s">
        <v>276</v>
      </c>
      <c r="C191" s="106" t="s">
        <v>97</v>
      </c>
      <c r="D191" s="132">
        <v>51588236</v>
      </c>
      <c r="E191" s="105" t="s">
        <v>1090</v>
      </c>
      <c r="F191" s="107" t="s">
        <v>1091</v>
      </c>
      <c r="G191" s="106" t="s">
        <v>36</v>
      </c>
      <c r="H191" s="107" t="s">
        <v>230</v>
      </c>
      <c r="I191" s="108" t="s">
        <v>209</v>
      </c>
      <c r="J191" s="108"/>
      <c r="K191" s="108">
        <v>478</v>
      </c>
      <c r="L191" s="107" t="s">
        <v>1092</v>
      </c>
      <c r="M191" s="110" t="s">
        <v>287</v>
      </c>
      <c r="N191" s="160" t="s">
        <v>1093</v>
      </c>
      <c r="O191" s="110"/>
      <c r="P191" s="110" t="s">
        <v>103</v>
      </c>
      <c r="Q191" s="107" t="s">
        <v>321</v>
      </c>
      <c r="R191" s="111" t="s">
        <v>322</v>
      </c>
      <c r="S191" s="112" t="s">
        <v>165</v>
      </c>
      <c r="T191" s="113"/>
      <c r="U191" s="133"/>
      <c r="V191" s="115">
        <v>22248</v>
      </c>
      <c r="W191" s="115">
        <f t="shared" ca="1" si="25"/>
        <v>42293.432304166665</v>
      </c>
      <c r="X191" s="116">
        <f t="shared" ca="1" si="26"/>
        <v>54.131506849315066</v>
      </c>
      <c r="Y191" s="117">
        <v>28978</v>
      </c>
      <c r="Z191" s="108">
        <f t="shared" ca="1" si="27"/>
        <v>35.953424657534249</v>
      </c>
      <c r="AA191" s="118"/>
      <c r="AB191" s="119" t="s">
        <v>152</v>
      </c>
      <c r="AC191" s="119" t="s">
        <v>236</v>
      </c>
      <c r="AD191" s="120" t="s">
        <v>282</v>
      </c>
      <c r="AE191" s="119" t="s">
        <v>137</v>
      </c>
      <c r="AF191" s="108">
        <v>2015</v>
      </c>
      <c r="AG191" s="108" t="s">
        <v>70</v>
      </c>
      <c r="AH191" s="108" t="s">
        <v>124</v>
      </c>
      <c r="AI191" s="108" t="s">
        <v>114</v>
      </c>
      <c r="AJ191" s="108"/>
      <c r="AK191" s="115">
        <v>41717</v>
      </c>
      <c r="AL191" s="115"/>
      <c r="AM191" s="115"/>
      <c r="AN191" s="15" t="s">
        <v>1094</v>
      </c>
      <c r="AO191" s="121">
        <f>VLOOKUP(I191,[3]DATOS!$B$6:$D$46,3)</f>
        <v>1382979</v>
      </c>
      <c r="AP191" s="122">
        <f t="shared" si="28"/>
        <v>898936</v>
      </c>
      <c r="AQ191" s="122">
        <f t="shared" si="29"/>
        <v>2281915</v>
      </c>
      <c r="AR191" s="122">
        <f t="shared" si="30"/>
        <v>0</v>
      </c>
      <c r="AS191" s="122">
        <v>0</v>
      </c>
      <c r="AT191" s="122">
        <v>0</v>
      </c>
      <c r="AU191" s="122"/>
      <c r="AV191" s="122">
        <v>0</v>
      </c>
      <c r="AW191" s="122">
        <f t="shared" si="31"/>
        <v>29000</v>
      </c>
      <c r="AX191" s="122">
        <v>0</v>
      </c>
      <c r="AY191" s="134">
        <v>0</v>
      </c>
      <c r="AZ191" s="122">
        <f t="shared" si="32"/>
        <v>0</v>
      </c>
      <c r="BA191" s="122">
        <f t="shared" si="33"/>
        <v>1382979</v>
      </c>
      <c r="BB191" s="122">
        <f t="shared" si="34"/>
        <v>927936</v>
      </c>
      <c r="BC191" s="122">
        <f t="shared" si="35"/>
        <v>2310915</v>
      </c>
      <c r="BD191" s="106"/>
      <c r="BE191" s="125" t="str">
        <f>+CONCATENATE(Q191,R191)</f>
        <v>Dirección de Signos Distintivos- Grupo de Trabajo de Forma</v>
      </c>
      <c r="BH191" s="126"/>
      <c r="BI191" s="127"/>
      <c r="BS191" s="103"/>
      <c r="BT191" s="103"/>
    </row>
    <row r="192" spans="1:96" x14ac:dyDescent="0.25">
      <c r="A192" s="106" t="s">
        <v>95</v>
      </c>
      <c r="B192" s="105" t="s">
        <v>96</v>
      </c>
      <c r="C192" s="106" t="s">
        <v>97</v>
      </c>
      <c r="D192" s="132">
        <v>41770909</v>
      </c>
      <c r="E192" s="105" t="s">
        <v>1095</v>
      </c>
      <c r="F192" s="107" t="s">
        <v>1096</v>
      </c>
      <c r="G192" s="106" t="s">
        <v>36</v>
      </c>
      <c r="H192" s="107" t="s">
        <v>421</v>
      </c>
      <c r="I192" s="108" t="s">
        <v>422</v>
      </c>
      <c r="J192" s="108">
        <v>559</v>
      </c>
      <c r="K192" s="108">
        <v>273</v>
      </c>
      <c r="L192" s="109" t="s">
        <v>146</v>
      </c>
      <c r="M192" s="110" t="s">
        <v>358</v>
      </c>
      <c r="N192" s="109" t="s">
        <v>148</v>
      </c>
      <c r="O192" s="110"/>
      <c r="P192" s="110" t="s">
        <v>103</v>
      </c>
      <c r="Q192" s="107" t="s">
        <v>249</v>
      </c>
      <c r="R192" s="111" t="s">
        <v>509</v>
      </c>
      <c r="S192" s="112" t="s">
        <v>106</v>
      </c>
      <c r="T192" s="113"/>
      <c r="U192" s="133">
        <v>52627</v>
      </c>
      <c r="V192" s="115">
        <v>21799</v>
      </c>
      <c r="W192" s="115">
        <f t="shared" ca="1" si="25"/>
        <v>42293.432304166665</v>
      </c>
      <c r="X192" s="116">
        <f t="shared" ca="1" si="26"/>
        <v>55.342465753424655</v>
      </c>
      <c r="Y192" s="117">
        <v>34351</v>
      </c>
      <c r="Z192" s="108">
        <f t="shared" ca="1" si="27"/>
        <v>21.449315068493149</v>
      </c>
      <c r="AA192" s="118"/>
      <c r="AB192" s="119" t="s">
        <v>152</v>
      </c>
      <c r="AC192" s="119" t="s">
        <v>153</v>
      </c>
      <c r="AD192" s="120" t="s">
        <v>110</v>
      </c>
      <c r="AE192" s="119" t="s">
        <v>111</v>
      </c>
      <c r="AF192" s="108">
        <v>12</v>
      </c>
      <c r="AG192" s="108" t="s">
        <v>112</v>
      </c>
      <c r="AH192" s="108" t="s">
        <v>124</v>
      </c>
      <c r="AI192" s="108" t="s">
        <v>114</v>
      </c>
      <c r="AJ192" s="108"/>
      <c r="AK192" s="115">
        <v>40974</v>
      </c>
      <c r="AL192" s="115"/>
      <c r="AM192" s="115" t="s">
        <v>125</v>
      </c>
      <c r="AN192" s="30" t="s">
        <v>1097</v>
      </c>
      <c r="AO192" s="121">
        <f>VLOOKUP(I192,[3]DATOS!$B$6:$D$46,3)</f>
        <v>2779762</v>
      </c>
      <c r="AP192" s="122">
        <f t="shared" si="28"/>
        <v>1806845</v>
      </c>
      <c r="AQ192" s="122">
        <f t="shared" si="29"/>
        <v>4586607</v>
      </c>
      <c r="AR192" s="122">
        <f t="shared" si="30"/>
        <v>0</v>
      </c>
      <c r="AS192" s="122">
        <v>0</v>
      </c>
      <c r="AT192" s="122">
        <v>0</v>
      </c>
      <c r="AU192" s="122"/>
      <c r="AV192" s="122">
        <v>0</v>
      </c>
      <c r="AW192" s="122">
        <f t="shared" si="31"/>
        <v>29000</v>
      </c>
      <c r="AX192" s="122">
        <v>0</v>
      </c>
      <c r="AY192" s="134">
        <f>ROUND(AO192*15%,0)</f>
        <v>416964</v>
      </c>
      <c r="AZ192" s="122">
        <f t="shared" si="32"/>
        <v>0</v>
      </c>
      <c r="BA192" s="122">
        <f t="shared" si="33"/>
        <v>2779762</v>
      </c>
      <c r="BB192" s="122">
        <f t="shared" si="34"/>
        <v>2252809</v>
      </c>
      <c r="BC192" s="122">
        <f t="shared" si="35"/>
        <v>5032571</v>
      </c>
      <c r="BD192" s="106"/>
    </row>
    <row r="193" spans="1:96" x14ac:dyDescent="0.25">
      <c r="A193" s="106" t="s">
        <v>95</v>
      </c>
      <c r="B193" s="105" t="s">
        <v>96</v>
      </c>
      <c r="C193" s="106" t="s">
        <v>97</v>
      </c>
      <c r="D193" s="132">
        <v>52819759</v>
      </c>
      <c r="E193" s="105" t="s">
        <v>1098</v>
      </c>
      <c r="F193" s="107" t="s">
        <v>1099</v>
      </c>
      <c r="G193" s="106" t="s">
        <v>36</v>
      </c>
      <c r="H193" s="107" t="s">
        <v>101</v>
      </c>
      <c r="I193" s="108" t="s">
        <v>102</v>
      </c>
      <c r="J193" s="108"/>
      <c r="K193" s="108"/>
      <c r="L193" s="107"/>
      <c r="M193" s="108"/>
      <c r="N193" s="90"/>
      <c r="O193" s="110"/>
      <c r="P193" s="110" t="s">
        <v>103</v>
      </c>
      <c r="Q193" s="107" t="s">
        <v>249</v>
      </c>
      <c r="R193" s="111" t="s">
        <v>509</v>
      </c>
      <c r="S193" s="112" t="s">
        <v>106</v>
      </c>
      <c r="T193" s="113" t="s">
        <v>107</v>
      </c>
      <c r="U193" s="133">
        <v>135855</v>
      </c>
      <c r="V193" s="115">
        <v>29786</v>
      </c>
      <c r="W193" s="115">
        <f t="shared" ca="1" si="25"/>
        <v>42293.432304166665</v>
      </c>
      <c r="X193" s="116">
        <f t="shared" ca="1" si="26"/>
        <v>33.772602739726025</v>
      </c>
      <c r="Y193" s="117">
        <v>41457</v>
      </c>
      <c r="Z193" s="108">
        <f t="shared" ca="1" si="27"/>
        <v>2.2575342465753425</v>
      </c>
      <c r="AA193" s="118"/>
      <c r="AB193" s="119" t="s">
        <v>108</v>
      </c>
      <c r="AC193" s="119" t="s">
        <v>109</v>
      </c>
      <c r="AD193" s="120" t="s">
        <v>110</v>
      </c>
      <c r="AE193" s="119" t="s">
        <v>111</v>
      </c>
      <c r="AF193" s="108">
        <v>12</v>
      </c>
      <c r="AG193" s="108" t="s">
        <v>112</v>
      </c>
      <c r="AH193" s="108" t="s">
        <v>160</v>
      </c>
      <c r="AI193" s="108" t="s">
        <v>196</v>
      </c>
      <c r="AJ193" s="108"/>
      <c r="AK193" s="115">
        <v>42103</v>
      </c>
      <c r="AL193" s="115"/>
      <c r="AM193" s="115"/>
      <c r="AN193" s="16" t="s">
        <v>1100</v>
      </c>
      <c r="AO193" s="121">
        <f>VLOOKUP(I193,[3]DATOS!$B$6:$D$46,3)</f>
        <v>2418255</v>
      </c>
      <c r="AP193" s="122">
        <f t="shared" si="28"/>
        <v>1571866</v>
      </c>
      <c r="AQ193" s="122">
        <f t="shared" si="29"/>
        <v>3990121</v>
      </c>
      <c r="AR193" s="122">
        <f t="shared" si="30"/>
        <v>0</v>
      </c>
      <c r="AS193" s="122">
        <v>0</v>
      </c>
      <c r="AT193" s="122">
        <f>ROUND(+AQ193*20%,0)</f>
        <v>798024</v>
      </c>
      <c r="AU193" s="122"/>
      <c r="AV193" s="122">
        <v>0</v>
      </c>
      <c r="AW193" s="122">
        <f t="shared" si="31"/>
        <v>29000</v>
      </c>
      <c r="AX193" s="122">
        <v>0</v>
      </c>
      <c r="AY193" s="134">
        <f>ROUND(AO193*15%,0)</f>
        <v>362738</v>
      </c>
      <c r="AZ193" s="122">
        <f t="shared" si="32"/>
        <v>0</v>
      </c>
      <c r="BA193" s="122">
        <f t="shared" si="33"/>
        <v>3216279</v>
      </c>
      <c r="BB193" s="122">
        <f t="shared" si="34"/>
        <v>1963604</v>
      </c>
      <c r="BC193" s="122">
        <f t="shared" si="35"/>
        <v>5179883</v>
      </c>
      <c r="BD193" s="106"/>
      <c r="BE193" s="125" t="str">
        <f>+CONCATENATE(Q193,R193)</f>
        <v>Oficina Asesora Jurídica- Grupo de Trabajo de Cobro Coactivo</v>
      </c>
      <c r="BH193" s="126"/>
      <c r="BI193" s="127"/>
    </row>
    <row r="194" spans="1:96" x14ac:dyDescent="0.25">
      <c r="A194" s="106" t="s">
        <v>95</v>
      </c>
      <c r="B194" s="105" t="s">
        <v>96</v>
      </c>
      <c r="C194" s="106" t="s">
        <v>97</v>
      </c>
      <c r="D194" s="132">
        <v>65589069</v>
      </c>
      <c r="E194" s="105" t="s">
        <v>1048</v>
      </c>
      <c r="F194" s="105" t="s">
        <v>1101</v>
      </c>
      <c r="G194" s="106" t="s">
        <v>1102</v>
      </c>
      <c r="H194" s="107" t="s">
        <v>101</v>
      </c>
      <c r="I194" s="108" t="s">
        <v>185</v>
      </c>
      <c r="J194" s="108"/>
      <c r="K194" s="108"/>
      <c r="L194" s="107"/>
      <c r="M194" s="108"/>
      <c r="N194" s="109"/>
      <c r="O194" s="110"/>
      <c r="P194" s="110" t="s">
        <v>202</v>
      </c>
      <c r="Q194" s="107" t="s">
        <v>203</v>
      </c>
      <c r="R194" s="109" t="s">
        <v>611</v>
      </c>
      <c r="S194" s="112" t="s">
        <v>106</v>
      </c>
      <c r="T194" s="112"/>
      <c r="U194" s="133">
        <v>202725</v>
      </c>
      <c r="V194" s="115">
        <v>30375</v>
      </c>
      <c r="W194" s="115">
        <f t="shared" ref="W194:W257" ca="1" si="38">NOW()</f>
        <v>42293.432304166665</v>
      </c>
      <c r="X194" s="116">
        <f t="shared" ref="X194:X257" ca="1" si="39">DAYS360(V194,W194)/365</f>
        <v>32.180821917808217</v>
      </c>
      <c r="Y194" s="117">
        <v>41841</v>
      </c>
      <c r="Z194" s="108">
        <f t="shared" ref="Z194:Z257" ca="1" si="40">DAYS360(Y194,W194)/365</f>
        <v>1.2191780821917808</v>
      </c>
      <c r="AA194" s="118"/>
      <c r="AB194" s="119" t="s">
        <v>108</v>
      </c>
      <c r="AC194" s="119" t="s">
        <v>109</v>
      </c>
      <c r="AD194" s="120" t="s">
        <v>110</v>
      </c>
      <c r="AE194" s="119" t="s">
        <v>111</v>
      </c>
      <c r="AF194" s="108">
        <v>4030</v>
      </c>
      <c r="AG194" s="108" t="s">
        <v>70</v>
      </c>
      <c r="AH194" s="108" t="s">
        <v>124</v>
      </c>
      <c r="AI194" s="108" t="s">
        <v>213</v>
      </c>
      <c r="AJ194" s="108"/>
      <c r="AK194" s="115"/>
      <c r="AL194" s="115"/>
      <c r="AM194" s="115"/>
      <c r="AN194" s="16" t="s">
        <v>1103</v>
      </c>
      <c r="AO194" s="121">
        <f>VLOOKUP(I194,[3]DATOS!$B$6:$D$46,3)</f>
        <v>1466526</v>
      </c>
      <c r="AP194" s="122">
        <f t="shared" ref="AP194:AP257" si="41">ROUND((+AO194)*65%,0)</f>
        <v>953242</v>
      </c>
      <c r="AQ194" s="122">
        <f t="shared" ref="AQ194:AQ257" si="42">SUM(AO194:AP194)</f>
        <v>2419768</v>
      </c>
      <c r="AR194" s="122">
        <f t="shared" ref="AR194:AR257" si="43">IF(AO194&lt;=1288700,74000,0)</f>
        <v>0</v>
      </c>
      <c r="AS194" s="122">
        <v>0</v>
      </c>
      <c r="AT194" s="122">
        <v>0</v>
      </c>
      <c r="AU194" s="122"/>
      <c r="AV194" s="122">
        <v>0</v>
      </c>
      <c r="AW194" s="122">
        <f t="shared" ref="AW194:AW257" si="44">IF(AX194=0,29000,0)</f>
        <v>29000</v>
      </c>
      <c r="AX194" s="122">
        <v>0</v>
      </c>
      <c r="AY194" s="134">
        <v>0</v>
      </c>
      <c r="AZ194" s="122">
        <f t="shared" ref="AZ194:AZ257" si="45">ROUND(+AS194*65%,0)</f>
        <v>0</v>
      </c>
      <c r="BA194" s="122">
        <f t="shared" ref="BA194:BA257" si="46">+AO194+AR194+AS194+AT194+AV194+AX194</f>
        <v>1466526</v>
      </c>
      <c r="BB194" s="122">
        <f t="shared" ref="BB194:BB257" si="47">+AP194+AW194+AY194+AZ194</f>
        <v>982242</v>
      </c>
      <c r="BC194" s="122">
        <f t="shared" ref="BC194:BC257" si="48">+BB194+BA194</f>
        <v>2448768</v>
      </c>
      <c r="BD194" s="107"/>
    </row>
    <row r="195" spans="1:96" x14ac:dyDescent="0.25">
      <c r="A195" s="106" t="s">
        <v>140</v>
      </c>
      <c r="B195" s="105" t="s">
        <v>141</v>
      </c>
      <c r="C195" s="106" t="s">
        <v>142</v>
      </c>
      <c r="D195" s="132">
        <v>79102884</v>
      </c>
      <c r="E195" s="105" t="s">
        <v>1104</v>
      </c>
      <c r="F195" s="107" t="s">
        <v>1105</v>
      </c>
      <c r="G195" s="106" t="s">
        <v>36</v>
      </c>
      <c r="H195" s="107" t="s">
        <v>145</v>
      </c>
      <c r="I195" s="108" t="s">
        <v>175</v>
      </c>
      <c r="J195" s="108">
        <v>125</v>
      </c>
      <c r="K195" s="108">
        <v>456</v>
      </c>
      <c r="L195" s="109" t="s">
        <v>231</v>
      </c>
      <c r="M195" s="110" t="s">
        <v>232</v>
      </c>
      <c r="N195" s="109"/>
      <c r="O195" s="110"/>
      <c r="P195" s="110" t="s">
        <v>103</v>
      </c>
      <c r="Q195" s="107" t="s">
        <v>321</v>
      </c>
      <c r="R195" s="111" t="s">
        <v>322</v>
      </c>
      <c r="S195" s="112" t="s">
        <v>106</v>
      </c>
      <c r="T195" s="113" t="s">
        <v>259</v>
      </c>
      <c r="U195" s="133">
        <v>155127</v>
      </c>
      <c r="V195" s="115">
        <v>21026</v>
      </c>
      <c r="W195" s="115">
        <f t="shared" ca="1" si="38"/>
        <v>42293.432304166665</v>
      </c>
      <c r="X195" s="116">
        <f t="shared" ca="1" si="39"/>
        <v>57.42739726027397</v>
      </c>
      <c r="Y195" s="117">
        <v>35884</v>
      </c>
      <c r="Z195" s="108">
        <f t="shared" ca="1" si="40"/>
        <v>17.304109589041097</v>
      </c>
      <c r="AA195" s="118"/>
      <c r="AB195" s="119" t="s">
        <v>152</v>
      </c>
      <c r="AC195" s="119" t="s">
        <v>153</v>
      </c>
      <c r="AD195" s="120" t="s">
        <v>110</v>
      </c>
      <c r="AE195" s="119" t="s">
        <v>154</v>
      </c>
      <c r="AF195" s="108">
        <v>2015</v>
      </c>
      <c r="AG195" s="108" t="s">
        <v>70</v>
      </c>
      <c r="AH195" s="108" t="s">
        <v>124</v>
      </c>
      <c r="AI195" s="108" t="s">
        <v>114</v>
      </c>
      <c r="AJ195" s="108"/>
      <c r="AK195" s="115">
        <v>40927</v>
      </c>
      <c r="AL195" s="139"/>
      <c r="AM195" s="115" t="s">
        <v>125</v>
      </c>
      <c r="AN195" s="15" t="s">
        <v>1106</v>
      </c>
      <c r="AO195" s="121">
        <f>VLOOKUP(I195,[3]DATOS!$B$6:$D$46,3)</f>
        <v>2243986</v>
      </c>
      <c r="AP195" s="122">
        <f t="shared" si="41"/>
        <v>1458591</v>
      </c>
      <c r="AQ195" s="122">
        <f t="shared" si="42"/>
        <v>3702577</v>
      </c>
      <c r="AR195" s="122">
        <f t="shared" si="43"/>
        <v>0</v>
      </c>
      <c r="AS195" s="122">
        <v>0</v>
      </c>
      <c r="AT195" s="122">
        <v>0</v>
      </c>
      <c r="AU195" s="122"/>
      <c r="AV195" s="122">
        <v>0</v>
      </c>
      <c r="AW195" s="122">
        <f t="shared" si="44"/>
        <v>29000</v>
      </c>
      <c r="AX195" s="122">
        <v>0</v>
      </c>
      <c r="AY195" s="134">
        <f>ROUND(AO195*15%,0)</f>
        <v>336598</v>
      </c>
      <c r="AZ195" s="122">
        <f t="shared" si="45"/>
        <v>0</v>
      </c>
      <c r="BA195" s="122">
        <f t="shared" si="46"/>
        <v>2243986</v>
      </c>
      <c r="BB195" s="122">
        <f t="shared" si="47"/>
        <v>1824189</v>
      </c>
      <c r="BC195" s="122">
        <f t="shared" si="48"/>
        <v>4068175</v>
      </c>
      <c r="BD195" s="85"/>
      <c r="BE195" s="125" t="str">
        <f>+CONCATENATE(Q195,R195)</f>
        <v>Dirección de Signos Distintivos- Grupo de Trabajo de Forma</v>
      </c>
      <c r="BH195" s="126"/>
      <c r="BI195" s="127"/>
      <c r="BS195" s="103"/>
      <c r="BT195" s="103"/>
    </row>
    <row r="196" spans="1:96" ht="25.5" x14ac:dyDescent="0.25">
      <c r="A196" s="106" t="s">
        <v>140</v>
      </c>
      <c r="B196" s="105" t="s">
        <v>141</v>
      </c>
      <c r="C196" s="106" t="s">
        <v>142</v>
      </c>
      <c r="D196" s="132">
        <v>80773850</v>
      </c>
      <c r="E196" s="105" t="s">
        <v>1107</v>
      </c>
      <c r="F196" s="107" t="s">
        <v>1108</v>
      </c>
      <c r="G196" s="106" t="s">
        <v>36</v>
      </c>
      <c r="H196" s="107" t="s">
        <v>101</v>
      </c>
      <c r="I196" s="108" t="s">
        <v>193</v>
      </c>
      <c r="J196" s="108"/>
      <c r="K196" s="108"/>
      <c r="L196" s="107"/>
      <c r="M196" s="108"/>
      <c r="N196" s="109"/>
      <c r="O196" s="110"/>
      <c r="P196" s="110" t="s">
        <v>202</v>
      </c>
      <c r="Q196" s="107" t="s">
        <v>233</v>
      </c>
      <c r="R196" s="111" t="s">
        <v>234</v>
      </c>
      <c r="S196" s="112" t="s">
        <v>106</v>
      </c>
      <c r="T196" s="112" t="s">
        <v>1109</v>
      </c>
      <c r="U196" s="133">
        <v>206750</v>
      </c>
      <c r="V196" s="115">
        <v>31271</v>
      </c>
      <c r="W196" s="115">
        <f t="shared" ca="1" si="38"/>
        <v>42293.432304166665</v>
      </c>
      <c r="X196" s="116">
        <f t="shared" ca="1" si="39"/>
        <v>29.764383561643836</v>
      </c>
      <c r="Y196" s="117">
        <v>41540</v>
      </c>
      <c r="Z196" s="108">
        <f t="shared" ca="1" si="40"/>
        <v>2.0356164383561643</v>
      </c>
      <c r="AA196" s="118"/>
      <c r="AB196" s="119" t="s">
        <v>108</v>
      </c>
      <c r="AC196" s="119" t="s">
        <v>109</v>
      </c>
      <c r="AD196" s="120" t="s">
        <v>110</v>
      </c>
      <c r="AE196" s="119" t="s">
        <v>154</v>
      </c>
      <c r="AF196" s="108">
        <v>1016</v>
      </c>
      <c r="AG196" s="108" t="s">
        <v>70</v>
      </c>
      <c r="AH196" s="108" t="s">
        <v>605</v>
      </c>
      <c r="AI196" s="108" t="s">
        <v>196</v>
      </c>
      <c r="AJ196" s="108"/>
      <c r="AK196" s="115">
        <v>41971</v>
      </c>
      <c r="AL196" s="115"/>
      <c r="AM196" s="115"/>
      <c r="AN196" s="16" t="s">
        <v>1110</v>
      </c>
      <c r="AO196" s="121">
        <f>VLOOKUP(I196,[3]DATOS!$B$6:$D$46,3)</f>
        <v>2320554</v>
      </c>
      <c r="AP196" s="122">
        <f t="shared" si="41"/>
        <v>1508360</v>
      </c>
      <c r="AQ196" s="122">
        <f t="shared" si="42"/>
        <v>3828914</v>
      </c>
      <c r="AR196" s="122">
        <f t="shared" si="43"/>
        <v>0</v>
      </c>
      <c r="AS196" s="122">
        <v>0</v>
      </c>
      <c r="AT196" s="122">
        <v>0</v>
      </c>
      <c r="AU196" s="122"/>
      <c r="AV196" s="122">
        <v>0</v>
      </c>
      <c r="AW196" s="122">
        <f t="shared" si="44"/>
        <v>29000</v>
      </c>
      <c r="AX196" s="122">
        <v>0</v>
      </c>
      <c r="AY196" s="134">
        <v>0</v>
      </c>
      <c r="AZ196" s="122">
        <f t="shared" si="45"/>
        <v>0</v>
      </c>
      <c r="BA196" s="122">
        <f t="shared" si="46"/>
        <v>2320554</v>
      </c>
      <c r="BB196" s="122">
        <f t="shared" si="47"/>
        <v>1537360</v>
      </c>
      <c r="BC196" s="122">
        <f t="shared" si="48"/>
        <v>3857914</v>
      </c>
      <c r="BD196" s="106"/>
      <c r="BE196" s="125" t="str">
        <f>+CONCATENATE(Q196,R196)</f>
        <v>Despacho del Superintendente Delegado para la Protección de la Competencia- Grupo de Trabajo Interdisciplinario de Colusiones</v>
      </c>
      <c r="BH196" s="126"/>
      <c r="BI196" s="127"/>
      <c r="BS196" s="103"/>
      <c r="BT196" s="103"/>
    </row>
    <row r="197" spans="1:96" x14ac:dyDescent="0.25">
      <c r="A197" s="106" t="s">
        <v>95</v>
      </c>
      <c r="B197" s="105" t="s">
        <v>127</v>
      </c>
      <c r="C197" s="106" t="s">
        <v>97</v>
      </c>
      <c r="D197" s="132">
        <v>65762623</v>
      </c>
      <c r="E197" s="105" t="s">
        <v>1111</v>
      </c>
      <c r="F197" s="107" t="s">
        <v>1112</v>
      </c>
      <c r="G197" s="106" t="s">
        <v>433</v>
      </c>
      <c r="H197" s="107" t="s">
        <v>1113</v>
      </c>
      <c r="I197" s="108" t="s">
        <v>1114</v>
      </c>
      <c r="J197" s="108">
        <v>500</v>
      </c>
      <c r="K197" s="108"/>
      <c r="L197" s="111" t="s">
        <v>120</v>
      </c>
      <c r="M197" s="110"/>
      <c r="N197" s="109"/>
      <c r="O197" s="110"/>
      <c r="P197" s="110" t="s">
        <v>103</v>
      </c>
      <c r="Q197" s="107" t="s">
        <v>104</v>
      </c>
      <c r="R197" s="109" t="s">
        <v>186</v>
      </c>
      <c r="S197" s="112" t="s">
        <v>1115</v>
      </c>
      <c r="T197" s="151" t="s">
        <v>120</v>
      </c>
      <c r="U197" s="114"/>
      <c r="V197" s="115">
        <v>26554</v>
      </c>
      <c r="W197" s="115">
        <f t="shared" ca="1" si="38"/>
        <v>42293.432304166665</v>
      </c>
      <c r="X197" s="116">
        <f t="shared" ca="1" si="39"/>
        <v>42.504109589041093</v>
      </c>
      <c r="Y197" s="117">
        <v>38035</v>
      </c>
      <c r="Z197" s="108">
        <f t="shared" ca="1" si="40"/>
        <v>11.501369863013698</v>
      </c>
      <c r="AA197" s="118"/>
      <c r="AB197" s="119" t="s">
        <v>108</v>
      </c>
      <c r="AC197" s="119" t="s">
        <v>252</v>
      </c>
      <c r="AD197" s="120" t="s">
        <v>110</v>
      </c>
      <c r="AE197" s="119" t="s">
        <v>253</v>
      </c>
      <c r="AF197" s="108">
        <v>141</v>
      </c>
      <c r="AG197" s="108" t="s">
        <v>112</v>
      </c>
      <c r="AH197" s="108" t="s">
        <v>124</v>
      </c>
      <c r="AI197" s="108" t="s">
        <v>114</v>
      </c>
      <c r="AJ197" s="108"/>
      <c r="AK197" s="115">
        <v>38035</v>
      </c>
      <c r="AL197" s="115"/>
      <c r="AM197" s="115"/>
      <c r="AN197" s="21" t="s">
        <v>1116</v>
      </c>
      <c r="AO197" s="121">
        <v>616000</v>
      </c>
      <c r="AP197" s="122">
        <f t="shared" si="41"/>
        <v>400400</v>
      </c>
      <c r="AQ197" s="122">
        <f t="shared" si="42"/>
        <v>1016400</v>
      </c>
      <c r="AR197" s="122">
        <f t="shared" si="43"/>
        <v>74000</v>
      </c>
      <c r="AS197" s="122">
        <v>0</v>
      </c>
      <c r="AT197" s="122">
        <v>0</v>
      </c>
      <c r="AU197" s="122"/>
      <c r="AV197" s="122">
        <v>0</v>
      </c>
      <c r="AW197" s="122">
        <f t="shared" si="44"/>
        <v>29000</v>
      </c>
      <c r="AX197" s="122">
        <v>0</v>
      </c>
      <c r="AY197" s="134">
        <f>ROUND(AO197*15%,0)</f>
        <v>92400</v>
      </c>
      <c r="AZ197" s="122">
        <f t="shared" si="45"/>
        <v>0</v>
      </c>
      <c r="BA197" s="122">
        <f t="shared" si="46"/>
        <v>690000</v>
      </c>
      <c r="BB197" s="122">
        <f t="shared" si="47"/>
        <v>521800</v>
      </c>
      <c r="BC197" s="122">
        <f t="shared" si="48"/>
        <v>1211800</v>
      </c>
      <c r="BD197" s="106"/>
      <c r="BE197" s="125" t="str">
        <f>+CONCATENATE(Q197,R197)</f>
        <v>Dirección Administrativa- Grupo de Trabajo de Gestión Documental y Recursos Físicos</v>
      </c>
      <c r="BH197" s="135"/>
      <c r="BI197" s="127"/>
    </row>
    <row r="198" spans="1:96" x14ac:dyDescent="0.25">
      <c r="A198" s="106" t="s">
        <v>140</v>
      </c>
      <c r="B198" s="105" t="s">
        <v>141</v>
      </c>
      <c r="C198" s="106" t="s">
        <v>142</v>
      </c>
      <c r="D198" s="132">
        <v>18471152</v>
      </c>
      <c r="E198" s="105" t="s">
        <v>1117</v>
      </c>
      <c r="F198" s="107" t="s">
        <v>1118</v>
      </c>
      <c r="G198" s="106" t="s">
        <v>1119</v>
      </c>
      <c r="H198" s="107" t="s">
        <v>101</v>
      </c>
      <c r="I198" s="108" t="s">
        <v>159</v>
      </c>
      <c r="J198" s="108"/>
      <c r="K198" s="108"/>
      <c r="L198" s="109"/>
      <c r="M198" s="110"/>
      <c r="N198" s="109"/>
      <c r="O198" s="110"/>
      <c r="P198" s="110" t="s">
        <v>202</v>
      </c>
      <c r="Q198" s="107" t="s">
        <v>233</v>
      </c>
      <c r="R198" s="111" t="s">
        <v>234</v>
      </c>
      <c r="S198" s="112" t="s">
        <v>360</v>
      </c>
      <c r="T198" s="151" t="s">
        <v>1120</v>
      </c>
      <c r="U198" s="114">
        <v>43870</v>
      </c>
      <c r="V198" s="115">
        <v>31075</v>
      </c>
      <c r="W198" s="115">
        <f t="shared" ca="1" si="38"/>
        <v>42293.432304166665</v>
      </c>
      <c r="X198" s="116">
        <f t="shared" ca="1" si="39"/>
        <v>30.295890410958904</v>
      </c>
      <c r="Y198" s="117">
        <v>41662</v>
      </c>
      <c r="Z198" s="108">
        <f t="shared" ca="1" si="40"/>
        <v>1.7068493150684931</v>
      </c>
      <c r="AA198" s="118"/>
      <c r="AB198" s="119" t="s">
        <v>108</v>
      </c>
      <c r="AC198" s="119" t="s">
        <v>109</v>
      </c>
      <c r="AD198" s="120" t="s">
        <v>110</v>
      </c>
      <c r="AE198" s="119" t="s">
        <v>154</v>
      </c>
      <c r="AF198" s="108">
        <v>1016</v>
      </c>
      <c r="AG198" s="108" t="s">
        <v>361</v>
      </c>
      <c r="AH198" s="108" t="s">
        <v>124</v>
      </c>
      <c r="AI198" s="108" t="s">
        <v>114</v>
      </c>
      <c r="AJ198" s="108"/>
      <c r="AK198" s="115"/>
      <c r="AL198" s="115"/>
      <c r="AM198" s="115"/>
      <c r="AN198" s="15" t="s">
        <v>1121</v>
      </c>
      <c r="AO198" s="121">
        <f>VLOOKUP(I198,[3]DATOS!$B$6:$D$46,3)</f>
        <v>2049478</v>
      </c>
      <c r="AP198" s="122">
        <f t="shared" si="41"/>
        <v>1332161</v>
      </c>
      <c r="AQ198" s="122">
        <f t="shared" si="42"/>
        <v>3381639</v>
      </c>
      <c r="AR198" s="122">
        <f t="shared" si="43"/>
        <v>0</v>
      </c>
      <c r="AS198" s="122">
        <v>0</v>
      </c>
      <c r="AT198" s="122">
        <v>0</v>
      </c>
      <c r="AU198" s="122"/>
      <c r="AV198" s="122">
        <v>0</v>
      </c>
      <c r="AW198" s="122">
        <f t="shared" si="44"/>
        <v>29000</v>
      </c>
      <c r="AX198" s="122">
        <v>0</v>
      </c>
      <c r="AY198" s="134">
        <f>ROUND(AO198*15%,0)</f>
        <v>307422</v>
      </c>
      <c r="AZ198" s="122">
        <f t="shared" si="45"/>
        <v>0</v>
      </c>
      <c r="BA198" s="122">
        <f t="shared" si="46"/>
        <v>2049478</v>
      </c>
      <c r="BB198" s="122">
        <f t="shared" si="47"/>
        <v>1668583</v>
      </c>
      <c r="BC198" s="122">
        <f t="shared" si="48"/>
        <v>3718061</v>
      </c>
      <c r="BD198" s="106"/>
      <c r="BS198" s="103"/>
      <c r="BT198" s="103"/>
    </row>
    <row r="199" spans="1:96" x14ac:dyDescent="0.25">
      <c r="A199" s="106" t="s">
        <v>140</v>
      </c>
      <c r="B199" s="105" t="s">
        <v>206</v>
      </c>
      <c r="C199" s="106" t="s">
        <v>142</v>
      </c>
      <c r="D199" s="132">
        <v>1019016704</v>
      </c>
      <c r="E199" s="105" t="s">
        <v>1122</v>
      </c>
      <c r="F199" s="107" t="s">
        <v>1123</v>
      </c>
      <c r="G199" s="106" t="s">
        <v>36</v>
      </c>
      <c r="H199" s="107" t="s">
        <v>130</v>
      </c>
      <c r="I199" s="108" t="s">
        <v>131</v>
      </c>
      <c r="J199" s="108"/>
      <c r="K199" s="108"/>
      <c r="L199" s="109"/>
      <c r="M199" s="110"/>
      <c r="N199" s="109"/>
      <c r="O199" s="110"/>
      <c r="P199" s="110" t="s">
        <v>103</v>
      </c>
      <c r="Q199" s="107" t="s">
        <v>104</v>
      </c>
      <c r="R199" s="109" t="s">
        <v>186</v>
      </c>
      <c r="S199" s="112" t="s">
        <v>683</v>
      </c>
      <c r="T199" s="151" t="s">
        <v>120</v>
      </c>
      <c r="U199" s="133" t="s">
        <v>1124</v>
      </c>
      <c r="V199" s="115">
        <v>31976</v>
      </c>
      <c r="W199" s="115">
        <f t="shared" ca="1" si="38"/>
        <v>42293.432304166665</v>
      </c>
      <c r="X199" s="116">
        <f t="shared" ca="1" si="39"/>
        <v>27.857534246575341</v>
      </c>
      <c r="Y199" s="117">
        <v>40513</v>
      </c>
      <c r="Z199" s="108">
        <f t="shared" ca="1" si="40"/>
        <v>4.8082191780821919</v>
      </c>
      <c r="AA199" s="118"/>
      <c r="AB199" s="119" t="s">
        <v>108</v>
      </c>
      <c r="AC199" s="119" t="s">
        <v>136</v>
      </c>
      <c r="AD199" s="120" t="s">
        <v>110</v>
      </c>
      <c r="AE199" s="119" t="s">
        <v>211</v>
      </c>
      <c r="AF199" s="108">
        <v>141</v>
      </c>
      <c r="AG199" s="108" t="s">
        <v>112</v>
      </c>
      <c r="AH199" s="108" t="s">
        <v>221</v>
      </c>
      <c r="AI199" s="108" t="s">
        <v>213</v>
      </c>
      <c r="AJ199" s="108"/>
      <c r="AK199" s="115">
        <v>41969</v>
      </c>
      <c r="AL199" s="115"/>
      <c r="AM199" s="115"/>
      <c r="AN199" s="21" t="s">
        <v>1125</v>
      </c>
      <c r="AO199" s="121">
        <f>VLOOKUP(I199,[3]DATOS!$B$6:$D$46,3)</f>
        <v>1110954</v>
      </c>
      <c r="AP199" s="122">
        <f t="shared" si="41"/>
        <v>722120</v>
      </c>
      <c r="AQ199" s="122">
        <f t="shared" si="42"/>
        <v>1833074</v>
      </c>
      <c r="AR199" s="122">
        <f t="shared" si="43"/>
        <v>74000</v>
      </c>
      <c r="AS199" s="122">
        <v>0</v>
      </c>
      <c r="AT199" s="122">
        <v>0</v>
      </c>
      <c r="AU199" s="122"/>
      <c r="AV199" s="122">
        <v>0</v>
      </c>
      <c r="AW199" s="122">
        <f t="shared" si="44"/>
        <v>29000</v>
      </c>
      <c r="AX199" s="122">
        <v>0</v>
      </c>
      <c r="AY199" s="134">
        <f>ROUND(AO199*15%,0)</f>
        <v>166643</v>
      </c>
      <c r="AZ199" s="122">
        <f t="shared" si="45"/>
        <v>0</v>
      </c>
      <c r="BA199" s="122">
        <f t="shared" si="46"/>
        <v>1184954</v>
      </c>
      <c r="BB199" s="122">
        <f t="shared" si="47"/>
        <v>917763</v>
      </c>
      <c r="BC199" s="122">
        <f t="shared" si="48"/>
        <v>2102717</v>
      </c>
      <c r="BD199" s="106"/>
    </row>
    <row r="200" spans="1:96" x14ac:dyDescent="0.25">
      <c r="A200" s="106" t="s">
        <v>95</v>
      </c>
      <c r="B200" s="105" t="s">
        <v>127</v>
      </c>
      <c r="C200" s="106" t="s">
        <v>97</v>
      </c>
      <c r="D200" s="132">
        <v>24620755</v>
      </c>
      <c r="E200" s="105" t="s">
        <v>546</v>
      </c>
      <c r="F200" s="107" t="s">
        <v>1126</v>
      </c>
      <c r="G200" s="106" t="s">
        <v>1127</v>
      </c>
      <c r="H200" s="107" t="s">
        <v>318</v>
      </c>
      <c r="I200" s="108" t="s">
        <v>767</v>
      </c>
      <c r="J200" s="108">
        <v>565</v>
      </c>
      <c r="K200" s="108">
        <v>484</v>
      </c>
      <c r="L200" s="109" t="s">
        <v>396</v>
      </c>
      <c r="M200" s="110" t="s">
        <v>1128</v>
      </c>
      <c r="N200" s="109"/>
      <c r="O200" s="110"/>
      <c r="P200" s="110" t="s">
        <v>202</v>
      </c>
      <c r="Q200" s="107" t="s">
        <v>306</v>
      </c>
      <c r="R200" s="111" t="s">
        <v>120</v>
      </c>
      <c r="S200" s="112" t="s">
        <v>165</v>
      </c>
      <c r="T200" s="113"/>
      <c r="U200" s="133"/>
      <c r="V200" s="115">
        <v>20311</v>
      </c>
      <c r="W200" s="115">
        <f t="shared" ca="1" si="38"/>
        <v>42293.432304166665</v>
      </c>
      <c r="X200" s="116">
        <f t="shared" ca="1" si="39"/>
        <v>59.358904109589041</v>
      </c>
      <c r="Y200" s="117">
        <v>32905</v>
      </c>
      <c r="Z200" s="108">
        <f t="shared" ca="1" si="40"/>
        <v>25.356164383561644</v>
      </c>
      <c r="AA200" s="118"/>
      <c r="AB200" s="119" t="s">
        <v>152</v>
      </c>
      <c r="AC200" s="119" t="s">
        <v>268</v>
      </c>
      <c r="AD200" s="120" t="s">
        <v>110</v>
      </c>
      <c r="AE200" s="119" t="s">
        <v>253</v>
      </c>
      <c r="AF200" s="108">
        <v>2000</v>
      </c>
      <c r="AG200" s="108" t="s">
        <v>70</v>
      </c>
      <c r="AH200" s="108" t="s">
        <v>124</v>
      </c>
      <c r="AI200" s="108" t="s">
        <v>114</v>
      </c>
      <c r="AJ200" s="108"/>
      <c r="AK200" s="115">
        <v>41169</v>
      </c>
      <c r="AL200" s="115"/>
      <c r="AM200" s="115"/>
      <c r="AN200" s="15" t="s">
        <v>1129</v>
      </c>
      <c r="AO200" s="121">
        <f>VLOOKUP(I200,[3]DATOS!$B$6:$D$46,3)</f>
        <v>1139113</v>
      </c>
      <c r="AP200" s="122">
        <f t="shared" si="41"/>
        <v>740423</v>
      </c>
      <c r="AQ200" s="122">
        <f t="shared" si="42"/>
        <v>1879536</v>
      </c>
      <c r="AR200" s="122">
        <f t="shared" si="43"/>
        <v>74000</v>
      </c>
      <c r="AS200" s="122">
        <v>0</v>
      </c>
      <c r="AT200" s="122">
        <v>0</v>
      </c>
      <c r="AU200" s="122"/>
      <c r="AV200" s="122">
        <v>0</v>
      </c>
      <c r="AW200" s="122">
        <f t="shared" si="44"/>
        <v>29000</v>
      </c>
      <c r="AX200" s="122">
        <v>0</v>
      </c>
      <c r="AY200" s="134">
        <v>0</v>
      </c>
      <c r="AZ200" s="122">
        <f t="shared" si="45"/>
        <v>0</v>
      </c>
      <c r="BA200" s="122">
        <f t="shared" si="46"/>
        <v>1213113</v>
      </c>
      <c r="BB200" s="122">
        <f t="shared" si="47"/>
        <v>769423</v>
      </c>
      <c r="BC200" s="122">
        <f t="shared" si="48"/>
        <v>1982536</v>
      </c>
      <c r="BD200" s="106"/>
      <c r="BE200" s="125" t="str">
        <f>+CONCATENATE(Q200,R200)</f>
        <v>Despacho del Superintendente Delegado para la Propiedad Industrial</v>
      </c>
      <c r="BH200" s="126"/>
      <c r="BI200" s="127"/>
      <c r="BS200" s="103"/>
      <c r="BT200" s="103"/>
    </row>
    <row r="201" spans="1:96" ht="25.5" x14ac:dyDescent="0.2">
      <c r="A201" s="106" t="s">
        <v>255</v>
      </c>
      <c r="B201" s="105" t="s">
        <v>206</v>
      </c>
      <c r="C201" s="106" t="s">
        <v>142</v>
      </c>
      <c r="D201" s="132">
        <v>79461941</v>
      </c>
      <c r="E201" s="105" t="s">
        <v>1130</v>
      </c>
      <c r="F201" s="107" t="s">
        <v>1131</v>
      </c>
      <c r="G201" s="106" t="s">
        <v>36</v>
      </c>
      <c r="H201" s="107" t="s">
        <v>130</v>
      </c>
      <c r="I201" s="108" t="s">
        <v>209</v>
      </c>
      <c r="J201" s="108"/>
      <c r="K201" s="108"/>
      <c r="L201" s="107"/>
      <c r="M201" s="108"/>
      <c r="N201" s="109"/>
      <c r="O201" s="110"/>
      <c r="P201" s="110" t="s">
        <v>202</v>
      </c>
      <c r="Q201" s="107" t="s">
        <v>203</v>
      </c>
      <c r="R201" s="109" t="s">
        <v>258</v>
      </c>
      <c r="S201" s="112" t="s">
        <v>1132</v>
      </c>
      <c r="T201" s="112"/>
      <c r="U201" s="133"/>
      <c r="V201" s="115">
        <v>25094</v>
      </c>
      <c r="W201" s="115">
        <f t="shared" ca="1" si="38"/>
        <v>42293.432304166665</v>
      </c>
      <c r="X201" s="116">
        <f t="shared" ca="1" si="39"/>
        <v>46.446575342465756</v>
      </c>
      <c r="Y201" s="117">
        <v>42011</v>
      </c>
      <c r="Z201" s="108">
        <f t="shared" ca="1" si="40"/>
        <v>0.76438356164383559</v>
      </c>
      <c r="AA201" s="118"/>
      <c r="AB201" s="119" t="s">
        <v>108</v>
      </c>
      <c r="AC201" s="119" t="s">
        <v>136</v>
      </c>
      <c r="AD201" s="120" t="s">
        <v>110</v>
      </c>
      <c r="AE201" s="119" t="s">
        <v>154</v>
      </c>
      <c r="AF201" s="108">
        <v>4010</v>
      </c>
      <c r="AG201" s="108" t="s">
        <v>70</v>
      </c>
      <c r="AH201" s="108" t="s">
        <v>160</v>
      </c>
      <c r="AI201" s="108" t="s">
        <v>114</v>
      </c>
      <c r="AJ201" s="108"/>
      <c r="AK201" s="115"/>
      <c r="AL201" s="115"/>
      <c r="AM201" s="115"/>
      <c r="AN201" s="43" t="s">
        <v>1133</v>
      </c>
      <c r="AO201" s="121">
        <f>VLOOKUP(I201,[3]DATOS!$B$6:$D$46,3)</f>
        <v>1382979</v>
      </c>
      <c r="AP201" s="122">
        <f t="shared" si="41"/>
        <v>898936</v>
      </c>
      <c r="AQ201" s="122">
        <f t="shared" si="42"/>
        <v>2281915</v>
      </c>
      <c r="AR201" s="122">
        <f t="shared" si="43"/>
        <v>0</v>
      </c>
      <c r="AS201" s="122">
        <v>0</v>
      </c>
      <c r="AT201" s="122">
        <v>0</v>
      </c>
      <c r="AU201" s="122"/>
      <c r="AV201" s="122">
        <v>0</v>
      </c>
      <c r="AW201" s="122">
        <f t="shared" si="44"/>
        <v>29000</v>
      </c>
      <c r="AX201" s="122">
        <v>0</v>
      </c>
      <c r="AY201" s="134">
        <f>ROUND(AO201*15%,0)</f>
        <v>207447</v>
      </c>
      <c r="AZ201" s="122">
        <f t="shared" si="45"/>
        <v>0</v>
      </c>
      <c r="BA201" s="122">
        <f t="shared" si="46"/>
        <v>1382979</v>
      </c>
      <c r="BB201" s="122">
        <f t="shared" si="47"/>
        <v>1135383</v>
      </c>
      <c r="BC201" s="122">
        <f t="shared" si="48"/>
        <v>2518362</v>
      </c>
      <c r="BD201" s="106"/>
    </row>
    <row r="202" spans="1:96" x14ac:dyDescent="0.25">
      <c r="A202" s="140" t="s">
        <v>140</v>
      </c>
      <c r="B202" s="105" t="s">
        <v>141</v>
      </c>
      <c r="C202" s="106" t="s">
        <v>142</v>
      </c>
      <c r="D202" s="174">
        <v>1052387544</v>
      </c>
      <c r="E202" s="142" t="s">
        <v>1134</v>
      </c>
      <c r="F202" s="142" t="s">
        <v>1135</v>
      </c>
      <c r="G202" s="106" t="s">
        <v>100</v>
      </c>
      <c r="H202" s="107" t="s">
        <v>101</v>
      </c>
      <c r="I202" s="108" t="s">
        <v>185</v>
      </c>
      <c r="J202" s="108">
        <v>341</v>
      </c>
      <c r="K202" s="108"/>
      <c r="L202" s="109"/>
      <c r="M202" s="110"/>
      <c r="N202" s="109"/>
      <c r="O202" s="110"/>
      <c r="P202" s="110" t="s">
        <v>103</v>
      </c>
      <c r="Q202" s="107" t="s">
        <v>217</v>
      </c>
      <c r="R202" s="111" t="s">
        <v>434</v>
      </c>
      <c r="S202" s="176" t="s">
        <v>1136</v>
      </c>
      <c r="T202" s="143"/>
      <c r="U202" s="206" t="s">
        <v>195</v>
      </c>
      <c r="V202" s="204">
        <v>32655</v>
      </c>
      <c r="W202" s="146">
        <f t="shared" ca="1" si="38"/>
        <v>42293.432304166665</v>
      </c>
      <c r="X202" s="147">
        <f t="shared" ca="1" si="39"/>
        <v>26.024657534246575</v>
      </c>
      <c r="Y202" s="148">
        <v>41429</v>
      </c>
      <c r="Z202" s="147">
        <f t="shared" ca="1" si="40"/>
        <v>2.3342465753424659</v>
      </c>
      <c r="AA202" s="118"/>
      <c r="AB202" s="119" t="s">
        <v>108</v>
      </c>
      <c r="AC202" s="119" t="s">
        <v>109</v>
      </c>
      <c r="AD202" s="120" t="s">
        <v>110</v>
      </c>
      <c r="AE202" s="119" t="s">
        <v>154</v>
      </c>
      <c r="AF202" s="108">
        <v>2024</v>
      </c>
      <c r="AG202" s="108" t="s">
        <v>70</v>
      </c>
      <c r="AH202" s="149" t="s">
        <v>124</v>
      </c>
      <c r="AI202" s="149" t="s">
        <v>155</v>
      </c>
      <c r="AJ202" s="108"/>
      <c r="AK202" s="115"/>
      <c r="AL202" s="115"/>
      <c r="AM202" s="115"/>
      <c r="AN202" s="44" t="s">
        <v>1137</v>
      </c>
      <c r="AO202" s="121">
        <f>VLOOKUP(I202,[3]DATOS!$B$6:$D$46,3)</f>
        <v>1466526</v>
      </c>
      <c r="AP202" s="122">
        <f t="shared" si="41"/>
        <v>953242</v>
      </c>
      <c r="AQ202" s="122">
        <f t="shared" si="42"/>
        <v>2419768</v>
      </c>
      <c r="AR202" s="122">
        <f t="shared" si="43"/>
        <v>0</v>
      </c>
      <c r="AS202" s="122">
        <v>0</v>
      </c>
      <c r="AT202" s="122">
        <v>0</v>
      </c>
      <c r="AU202" s="122"/>
      <c r="AV202" s="122">
        <v>0</v>
      </c>
      <c r="AW202" s="122">
        <f t="shared" si="44"/>
        <v>29000</v>
      </c>
      <c r="AX202" s="122">
        <v>0</v>
      </c>
      <c r="AY202" s="134">
        <v>0</v>
      </c>
      <c r="AZ202" s="122">
        <f t="shared" si="45"/>
        <v>0</v>
      </c>
      <c r="BA202" s="122">
        <f t="shared" si="46"/>
        <v>1466526</v>
      </c>
      <c r="BB202" s="122">
        <f t="shared" si="47"/>
        <v>982242</v>
      </c>
      <c r="BC202" s="122">
        <f t="shared" si="48"/>
        <v>2448768</v>
      </c>
      <c r="BD202" s="106"/>
      <c r="BE202" s="125" t="str">
        <f>+CONCATENATE(Q202,R202)</f>
        <v>Dirección de Nuevas Creaciones- Grupo de Trabajo de Ciencias Farmacéuticas y Biológicas</v>
      </c>
      <c r="BH202" s="126"/>
      <c r="BI202" s="127"/>
      <c r="BS202" s="103"/>
      <c r="BT202" s="103"/>
    </row>
    <row r="203" spans="1:96" s="207" customFormat="1" x14ac:dyDescent="0.25">
      <c r="A203" s="106" t="s">
        <v>95</v>
      </c>
      <c r="B203" s="105" t="s">
        <v>127</v>
      </c>
      <c r="C203" s="106" t="s">
        <v>97</v>
      </c>
      <c r="D203" s="132">
        <v>1049611515</v>
      </c>
      <c r="E203" s="105" t="s">
        <v>705</v>
      </c>
      <c r="F203" s="107" t="s">
        <v>1138</v>
      </c>
      <c r="G203" s="106" t="s">
        <v>991</v>
      </c>
      <c r="H203" s="107" t="s">
        <v>130</v>
      </c>
      <c r="I203" s="108" t="s">
        <v>131</v>
      </c>
      <c r="J203" s="108"/>
      <c r="K203" s="108"/>
      <c r="L203" s="107"/>
      <c r="M203" s="108"/>
      <c r="N203" s="109"/>
      <c r="O203" s="110"/>
      <c r="P203" s="110" t="s">
        <v>103</v>
      </c>
      <c r="Q203" s="107" t="s">
        <v>249</v>
      </c>
      <c r="R203" s="111" t="s">
        <v>509</v>
      </c>
      <c r="S203" s="112" t="s">
        <v>1139</v>
      </c>
      <c r="T203" s="113"/>
      <c r="U203" s="133"/>
      <c r="V203" s="115">
        <v>32137</v>
      </c>
      <c r="W203" s="115">
        <f t="shared" ca="1" si="38"/>
        <v>42293.432304166665</v>
      </c>
      <c r="X203" s="116">
        <f t="shared" ca="1" si="39"/>
        <v>27.424657534246574</v>
      </c>
      <c r="Y203" s="117">
        <v>41661</v>
      </c>
      <c r="Z203" s="108">
        <f t="shared" ca="1" si="40"/>
        <v>1.7095890410958905</v>
      </c>
      <c r="AA203" s="118"/>
      <c r="AB203" s="119" t="s">
        <v>108</v>
      </c>
      <c r="AC203" s="119" t="s">
        <v>136</v>
      </c>
      <c r="AD203" s="120" t="s">
        <v>110</v>
      </c>
      <c r="AE203" s="119" t="s">
        <v>137</v>
      </c>
      <c r="AF203" s="108">
        <v>12</v>
      </c>
      <c r="AG203" s="108" t="s">
        <v>112</v>
      </c>
      <c r="AH203" s="108" t="s">
        <v>221</v>
      </c>
      <c r="AI203" s="108" t="s">
        <v>155</v>
      </c>
      <c r="AJ203" s="108"/>
      <c r="AK203" s="115">
        <v>41837</v>
      </c>
      <c r="AL203" s="115"/>
      <c r="AM203" s="115"/>
      <c r="AN203" s="15" t="s">
        <v>1140</v>
      </c>
      <c r="AO203" s="121">
        <f>VLOOKUP(I203,[3]DATOS!$B$6:$D$46,3)</f>
        <v>1110954</v>
      </c>
      <c r="AP203" s="122">
        <f t="shared" si="41"/>
        <v>722120</v>
      </c>
      <c r="AQ203" s="122">
        <f t="shared" si="42"/>
        <v>1833074</v>
      </c>
      <c r="AR203" s="122">
        <f t="shared" si="43"/>
        <v>74000</v>
      </c>
      <c r="AS203" s="122">
        <v>0</v>
      </c>
      <c r="AT203" s="122">
        <v>0</v>
      </c>
      <c r="AU203" s="122"/>
      <c r="AV203" s="122">
        <v>0</v>
      </c>
      <c r="AW203" s="122">
        <f t="shared" si="44"/>
        <v>29000</v>
      </c>
      <c r="AX203" s="122">
        <v>0</v>
      </c>
      <c r="AY203" s="134">
        <v>0</v>
      </c>
      <c r="AZ203" s="122">
        <f t="shared" si="45"/>
        <v>0</v>
      </c>
      <c r="BA203" s="122">
        <f t="shared" si="46"/>
        <v>1184954</v>
      </c>
      <c r="BB203" s="122">
        <f t="shared" si="47"/>
        <v>751120</v>
      </c>
      <c r="BC203" s="122">
        <f t="shared" si="48"/>
        <v>1936074</v>
      </c>
      <c r="BD203" s="106"/>
      <c r="BE203" s="102"/>
      <c r="BF203" s="102"/>
      <c r="BG203" s="103"/>
      <c r="BH203" s="103"/>
      <c r="BI203" s="103"/>
      <c r="BJ203" s="102"/>
      <c r="BK203" s="102"/>
      <c r="BL203" s="102"/>
      <c r="BM203" s="102"/>
      <c r="BN203" s="102"/>
      <c r="BO203" s="102"/>
      <c r="BP203" s="102"/>
      <c r="BQ203" s="102"/>
      <c r="BR203" s="102"/>
      <c r="BS203" s="102"/>
      <c r="BT203" s="102"/>
      <c r="BU203" s="102"/>
      <c r="BV203" s="102"/>
      <c r="BW203" s="102"/>
      <c r="BX203" s="102"/>
      <c r="BY203" s="102"/>
      <c r="BZ203" s="102"/>
      <c r="CA203" s="102"/>
      <c r="CB203" s="102"/>
      <c r="CC203" s="102"/>
      <c r="CD203" s="102"/>
      <c r="CE203" s="102"/>
      <c r="CF203" s="102"/>
      <c r="CG203" s="102"/>
      <c r="CH203" s="102"/>
      <c r="CI203" s="102"/>
      <c r="CJ203" s="102"/>
      <c r="CK203" s="102"/>
      <c r="CL203" s="102"/>
      <c r="CM203" s="102"/>
      <c r="CN203" s="102"/>
      <c r="CO203" s="102"/>
      <c r="CP203" s="102"/>
      <c r="CQ203" s="102"/>
      <c r="CR203" s="102"/>
    </row>
    <row r="204" spans="1:96" x14ac:dyDescent="0.25">
      <c r="A204" s="106" t="s">
        <v>140</v>
      </c>
      <c r="B204" s="105" t="s">
        <v>172</v>
      </c>
      <c r="C204" s="106" t="s">
        <v>142</v>
      </c>
      <c r="D204" s="132">
        <v>19268330</v>
      </c>
      <c r="E204" s="105" t="s">
        <v>1141</v>
      </c>
      <c r="F204" s="107" t="s">
        <v>1142</v>
      </c>
      <c r="G204" s="106" t="s">
        <v>36</v>
      </c>
      <c r="H204" s="107" t="s">
        <v>145</v>
      </c>
      <c r="I204" s="108" t="s">
        <v>102</v>
      </c>
      <c r="J204" s="108"/>
      <c r="K204" s="108">
        <v>252</v>
      </c>
      <c r="L204" s="107" t="s">
        <v>146</v>
      </c>
      <c r="M204" s="110" t="s">
        <v>358</v>
      </c>
      <c r="N204" s="109" t="s">
        <v>148</v>
      </c>
      <c r="O204" s="110"/>
      <c r="P204" s="110" t="s">
        <v>103</v>
      </c>
      <c r="Q204" s="107" t="s">
        <v>28</v>
      </c>
      <c r="R204" s="111"/>
      <c r="S204" s="112" t="s">
        <v>334</v>
      </c>
      <c r="T204" s="113" t="s">
        <v>1143</v>
      </c>
      <c r="U204" s="133" t="s">
        <v>1144</v>
      </c>
      <c r="V204" s="115">
        <v>20767</v>
      </c>
      <c r="W204" s="115">
        <f t="shared" ca="1" si="38"/>
        <v>42293.432304166665</v>
      </c>
      <c r="X204" s="116">
        <f t="shared" ca="1" si="39"/>
        <v>58.131506849315066</v>
      </c>
      <c r="Y204" s="117">
        <v>36038</v>
      </c>
      <c r="Z204" s="108">
        <f t="shared" ca="1" si="40"/>
        <v>16.893150684931506</v>
      </c>
      <c r="AA204" s="118"/>
      <c r="AB204" s="119" t="s">
        <v>152</v>
      </c>
      <c r="AC204" s="119" t="s">
        <v>153</v>
      </c>
      <c r="AD204" s="120" t="s">
        <v>110</v>
      </c>
      <c r="AE204" s="119" t="s">
        <v>154</v>
      </c>
      <c r="AF204" s="108">
        <v>17</v>
      </c>
      <c r="AG204" s="108" t="s">
        <v>112</v>
      </c>
      <c r="AH204" s="108" t="s">
        <v>124</v>
      </c>
      <c r="AI204" s="108" t="s">
        <v>196</v>
      </c>
      <c r="AJ204" s="168" t="s">
        <v>27</v>
      </c>
      <c r="AK204" s="115">
        <v>41661</v>
      </c>
      <c r="AL204" s="115"/>
      <c r="AM204" s="115" t="s">
        <v>125</v>
      </c>
      <c r="AN204" s="15" t="s">
        <v>1145</v>
      </c>
      <c r="AO204" s="121">
        <f>VLOOKUP(I204,[3]DATOS!$B$6:$D$46,3)</f>
        <v>2418255</v>
      </c>
      <c r="AP204" s="122">
        <f t="shared" si="41"/>
        <v>1571866</v>
      </c>
      <c r="AQ204" s="122">
        <f t="shared" si="42"/>
        <v>3990121</v>
      </c>
      <c r="AR204" s="122">
        <f t="shared" si="43"/>
        <v>0</v>
      </c>
      <c r="AS204" s="122">
        <v>0</v>
      </c>
      <c r="AT204" s="122">
        <v>0</v>
      </c>
      <c r="AU204" s="122"/>
      <c r="AV204" s="122">
        <v>0</v>
      </c>
      <c r="AW204" s="122">
        <f t="shared" si="44"/>
        <v>29000</v>
      </c>
      <c r="AX204" s="122">
        <v>0</v>
      </c>
      <c r="AY204" s="134">
        <f>ROUND(AO204*15%,0)</f>
        <v>362738</v>
      </c>
      <c r="AZ204" s="122">
        <f t="shared" si="45"/>
        <v>0</v>
      </c>
      <c r="BA204" s="122">
        <f t="shared" si="46"/>
        <v>2418255</v>
      </c>
      <c r="BB204" s="122">
        <f t="shared" si="47"/>
        <v>1963604</v>
      </c>
      <c r="BC204" s="122">
        <f t="shared" si="48"/>
        <v>4381859</v>
      </c>
      <c r="BD204" s="106"/>
      <c r="BE204" s="125" t="str">
        <f>+CONCATENATE(Q204,R204)</f>
        <v>Oficina Asesora de Planeación</v>
      </c>
      <c r="BH204" s="126"/>
      <c r="BI204" s="127"/>
    </row>
    <row r="205" spans="1:96" x14ac:dyDescent="0.25">
      <c r="A205" s="106" t="s">
        <v>95</v>
      </c>
      <c r="B205" s="105" t="s">
        <v>127</v>
      </c>
      <c r="C205" s="106" t="s">
        <v>97</v>
      </c>
      <c r="D205" s="132">
        <v>52971258</v>
      </c>
      <c r="E205" s="105" t="s">
        <v>1146</v>
      </c>
      <c r="F205" s="107" t="s">
        <v>1147</v>
      </c>
      <c r="G205" s="106" t="s">
        <v>36</v>
      </c>
      <c r="H205" s="107" t="s">
        <v>279</v>
      </c>
      <c r="I205" s="108" t="s">
        <v>232</v>
      </c>
      <c r="J205" s="108"/>
      <c r="K205" s="108"/>
      <c r="L205" s="109"/>
      <c r="M205" s="110"/>
      <c r="N205" s="160" t="s">
        <v>1148</v>
      </c>
      <c r="O205" s="110"/>
      <c r="P205" s="110" t="s">
        <v>103</v>
      </c>
      <c r="Q205" s="107" t="s">
        <v>104</v>
      </c>
      <c r="R205" s="109" t="s">
        <v>186</v>
      </c>
      <c r="S205" s="112" t="s">
        <v>367</v>
      </c>
      <c r="T205" s="151" t="s">
        <v>120</v>
      </c>
      <c r="U205" s="114"/>
      <c r="V205" s="115">
        <v>30291</v>
      </c>
      <c r="W205" s="115">
        <f t="shared" ca="1" si="38"/>
        <v>42293.432304166665</v>
      </c>
      <c r="X205" s="116">
        <f t="shared" ca="1" si="39"/>
        <v>32.410958904109592</v>
      </c>
      <c r="Y205" s="117">
        <v>41935</v>
      </c>
      <c r="Z205" s="108">
        <f t="shared" ca="1" si="40"/>
        <v>0.9671232876712329</v>
      </c>
      <c r="AA205" s="118"/>
      <c r="AB205" s="119" t="s">
        <v>108</v>
      </c>
      <c r="AC205" s="119" t="s">
        <v>252</v>
      </c>
      <c r="AD205" s="120" t="s">
        <v>282</v>
      </c>
      <c r="AE205" s="119" t="s">
        <v>253</v>
      </c>
      <c r="AF205" s="108">
        <v>141</v>
      </c>
      <c r="AG205" s="108" t="s">
        <v>112</v>
      </c>
      <c r="AH205" s="108" t="s">
        <v>124</v>
      </c>
      <c r="AI205" s="108" t="s">
        <v>155</v>
      </c>
      <c r="AJ205" s="108"/>
      <c r="AK205" s="115"/>
      <c r="AL205" s="115"/>
      <c r="AM205" s="115"/>
      <c r="AN205" s="15" t="s">
        <v>1149</v>
      </c>
      <c r="AO205" s="121">
        <f>VLOOKUP(I205,[3]DATOS!$B$6:$D$46,3)</f>
        <v>814284</v>
      </c>
      <c r="AP205" s="122">
        <f t="shared" si="41"/>
        <v>529285</v>
      </c>
      <c r="AQ205" s="122">
        <f t="shared" si="42"/>
        <v>1343569</v>
      </c>
      <c r="AR205" s="122">
        <f t="shared" si="43"/>
        <v>74000</v>
      </c>
      <c r="AS205" s="122">
        <v>0</v>
      </c>
      <c r="AT205" s="122">
        <v>0</v>
      </c>
      <c r="AU205" s="122"/>
      <c r="AV205" s="122">
        <v>0</v>
      </c>
      <c r="AW205" s="122">
        <f t="shared" si="44"/>
        <v>29000</v>
      </c>
      <c r="AX205" s="122">
        <v>0</v>
      </c>
      <c r="AY205" s="134">
        <f>ROUND(AO205*15%,0)</f>
        <v>122143</v>
      </c>
      <c r="AZ205" s="122">
        <f t="shared" si="45"/>
        <v>0</v>
      </c>
      <c r="BA205" s="122">
        <f t="shared" si="46"/>
        <v>888284</v>
      </c>
      <c r="BB205" s="122">
        <f t="shared" si="47"/>
        <v>680428</v>
      </c>
      <c r="BC205" s="122">
        <f t="shared" si="48"/>
        <v>1568712</v>
      </c>
      <c r="BD205" s="106"/>
    </row>
    <row r="206" spans="1:96" x14ac:dyDescent="0.25">
      <c r="A206" s="106" t="s">
        <v>95</v>
      </c>
      <c r="B206" s="105" t="s">
        <v>96</v>
      </c>
      <c r="C206" s="106" t="s">
        <v>97</v>
      </c>
      <c r="D206" s="132">
        <v>52115617</v>
      </c>
      <c r="E206" s="105" t="s">
        <v>1150</v>
      </c>
      <c r="F206" s="107" t="s">
        <v>1151</v>
      </c>
      <c r="G206" s="106" t="s">
        <v>36</v>
      </c>
      <c r="H206" s="107" t="s">
        <v>101</v>
      </c>
      <c r="I206" s="108" t="s">
        <v>358</v>
      </c>
      <c r="J206" s="108"/>
      <c r="K206" s="108"/>
      <c r="L206" s="109"/>
      <c r="M206" s="110"/>
      <c r="N206" s="160" t="s">
        <v>1152</v>
      </c>
      <c r="O206" s="110"/>
      <c r="P206" s="110" t="s">
        <v>695</v>
      </c>
      <c r="Q206" s="107" t="s">
        <v>176</v>
      </c>
      <c r="R206" s="111" t="s">
        <v>120</v>
      </c>
      <c r="S206" s="112" t="s">
        <v>106</v>
      </c>
      <c r="T206" s="113"/>
      <c r="U206" s="133">
        <v>110739</v>
      </c>
      <c r="V206" s="115">
        <v>25767</v>
      </c>
      <c r="W206" s="115">
        <f t="shared" ca="1" si="38"/>
        <v>42293.432304166665</v>
      </c>
      <c r="X206" s="116">
        <f t="shared" ca="1" si="39"/>
        <v>44.624657534246573</v>
      </c>
      <c r="Y206" s="117">
        <v>36726</v>
      </c>
      <c r="Z206" s="108">
        <f t="shared" ca="1" si="40"/>
        <v>15.032876712328767</v>
      </c>
      <c r="AA206" s="118"/>
      <c r="AB206" s="119" t="s">
        <v>108</v>
      </c>
      <c r="AC206" s="119" t="s">
        <v>109</v>
      </c>
      <c r="AD206" s="120" t="s">
        <v>282</v>
      </c>
      <c r="AE206" s="119" t="s">
        <v>111</v>
      </c>
      <c r="AF206" s="108">
        <v>6100</v>
      </c>
      <c r="AG206" s="108" t="s">
        <v>70</v>
      </c>
      <c r="AH206" s="108" t="s">
        <v>124</v>
      </c>
      <c r="AI206" s="108" t="s">
        <v>155</v>
      </c>
      <c r="AJ206" s="108"/>
      <c r="AK206" s="115">
        <v>42102</v>
      </c>
      <c r="AL206" s="115"/>
      <c r="AM206" s="115"/>
      <c r="AN206" s="15" t="s">
        <v>1153</v>
      </c>
      <c r="AO206" s="121">
        <f>VLOOKUP(I206,[3]DATOS!$B$6:$D$46,3)</f>
        <v>1694203</v>
      </c>
      <c r="AP206" s="122">
        <f t="shared" si="41"/>
        <v>1101232</v>
      </c>
      <c r="AQ206" s="122">
        <f t="shared" si="42"/>
        <v>2795435</v>
      </c>
      <c r="AR206" s="122">
        <f t="shared" si="43"/>
        <v>0</v>
      </c>
      <c r="AS206" s="122">
        <v>0</v>
      </c>
      <c r="AT206" s="122">
        <v>0</v>
      </c>
      <c r="AU206" s="122"/>
      <c r="AV206" s="122">
        <v>0</v>
      </c>
      <c r="AW206" s="122">
        <f t="shared" si="44"/>
        <v>29000</v>
      </c>
      <c r="AX206" s="122">
        <v>0</v>
      </c>
      <c r="AY206" s="134">
        <f>ROUND(AO206*15%,0)</f>
        <v>254130</v>
      </c>
      <c r="AZ206" s="122">
        <f t="shared" si="45"/>
        <v>0</v>
      </c>
      <c r="BA206" s="122">
        <f t="shared" si="46"/>
        <v>1694203</v>
      </c>
      <c r="BB206" s="122">
        <f t="shared" si="47"/>
        <v>1384362</v>
      </c>
      <c r="BC206" s="122">
        <f t="shared" si="48"/>
        <v>3078565</v>
      </c>
      <c r="BD206" s="106"/>
    </row>
    <row r="207" spans="1:96" x14ac:dyDescent="0.25">
      <c r="A207" s="85" t="s">
        <v>95</v>
      </c>
      <c r="B207" s="86" t="s">
        <v>96</v>
      </c>
      <c r="C207" s="85" t="s">
        <v>97</v>
      </c>
      <c r="D207" s="87">
        <v>1096186148</v>
      </c>
      <c r="E207" s="86" t="s">
        <v>1154</v>
      </c>
      <c r="F207" s="88" t="s">
        <v>1155</v>
      </c>
      <c r="G207" s="85" t="s">
        <v>1156</v>
      </c>
      <c r="H207" s="88" t="s">
        <v>101</v>
      </c>
      <c r="I207" s="89" t="s">
        <v>147</v>
      </c>
      <c r="J207" s="89">
        <v>215</v>
      </c>
      <c r="K207" s="89"/>
      <c r="L207" s="88"/>
      <c r="M207" s="89"/>
      <c r="N207" s="160" t="s">
        <v>1157</v>
      </c>
      <c r="O207" s="91"/>
      <c r="P207" s="91" t="s">
        <v>202</v>
      </c>
      <c r="Q207" s="88" t="s">
        <v>203</v>
      </c>
      <c r="R207" s="90" t="s">
        <v>611</v>
      </c>
      <c r="S207" s="92" t="s">
        <v>106</v>
      </c>
      <c r="T207" s="92"/>
      <c r="U207" s="94">
        <v>193281</v>
      </c>
      <c r="V207" s="95">
        <v>31710</v>
      </c>
      <c r="W207" s="95">
        <f t="shared" ca="1" si="38"/>
        <v>42293.432304166665</v>
      </c>
      <c r="X207" s="96">
        <f t="shared" ca="1" si="39"/>
        <v>28.578082191780823</v>
      </c>
      <c r="Y207" s="97">
        <v>41054</v>
      </c>
      <c r="Z207" s="89">
        <f t="shared" ca="1" si="40"/>
        <v>3.3452054794520549</v>
      </c>
      <c r="AA207" s="98"/>
      <c r="AB207" s="99" t="s">
        <v>108</v>
      </c>
      <c r="AC207" s="99" t="s">
        <v>109</v>
      </c>
      <c r="AD207" s="99" t="s">
        <v>282</v>
      </c>
      <c r="AE207" s="99" t="s">
        <v>111</v>
      </c>
      <c r="AF207" s="89">
        <v>4030</v>
      </c>
      <c r="AG207" s="89" t="s">
        <v>70</v>
      </c>
      <c r="AH207" s="89" t="s">
        <v>124</v>
      </c>
      <c r="AI207" s="89" t="s">
        <v>155</v>
      </c>
      <c r="AJ207" s="89"/>
      <c r="AK207" s="95">
        <v>41439</v>
      </c>
      <c r="AL207" s="95"/>
      <c r="AM207" s="95"/>
      <c r="AN207" s="11" t="s">
        <v>1158</v>
      </c>
      <c r="AO207" s="100">
        <f>VLOOKUP(I207,[3]DATOS!$B$6:$D$46,3)</f>
        <v>1887093</v>
      </c>
      <c r="AP207" s="122">
        <f t="shared" si="41"/>
        <v>1226610</v>
      </c>
      <c r="AQ207" s="101">
        <f t="shared" si="42"/>
        <v>3113703</v>
      </c>
      <c r="AR207" s="101">
        <f t="shared" si="43"/>
        <v>0</v>
      </c>
      <c r="AS207" s="101">
        <v>0</v>
      </c>
      <c r="AT207" s="101">
        <v>0</v>
      </c>
      <c r="AU207" s="101"/>
      <c r="AV207" s="101">
        <v>0</v>
      </c>
      <c r="AW207" s="101">
        <f t="shared" si="44"/>
        <v>29000</v>
      </c>
      <c r="AX207" s="101">
        <v>0</v>
      </c>
      <c r="AY207" s="100">
        <v>0</v>
      </c>
      <c r="AZ207" s="101">
        <f t="shared" si="45"/>
        <v>0</v>
      </c>
      <c r="BA207" s="122">
        <f t="shared" si="46"/>
        <v>1887093</v>
      </c>
      <c r="BB207" s="122">
        <f t="shared" si="47"/>
        <v>1255610</v>
      </c>
      <c r="BC207" s="122">
        <f t="shared" si="48"/>
        <v>3142703</v>
      </c>
      <c r="BD207" s="85"/>
      <c r="BE207" s="104"/>
      <c r="BF207" s="104"/>
      <c r="BG207" s="154"/>
      <c r="BH207" s="154"/>
      <c r="BI207" s="154"/>
      <c r="BJ207" s="104"/>
      <c r="BK207" s="104"/>
      <c r="BL207" s="104"/>
      <c r="BM207" s="104"/>
      <c r="BN207" s="104"/>
      <c r="BO207" s="104"/>
      <c r="BP207" s="104"/>
      <c r="BQ207" s="104"/>
      <c r="BR207" s="104"/>
      <c r="BS207" s="104"/>
      <c r="BT207" s="104"/>
      <c r="BU207" s="104"/>
      <c r="BV207" s="104"/>
      <c r="BW207" s="104"/>
      <c r="BX207" s="104"/>
      <c r="BY207" s="104"/>
      <c r="BZ207" s="104"/>
      <c r="CA207" s="104"/>
      <c r="CB207" s="104"/>
      <c r="CC207" s="104"/>
      <c r="CD207" s="104"/>
      <c r="CE207" s="104"/>
      <c r="CF207" s="104"/>
      <c r="CG207" s="104"/>
      <c r="CH207" s="104"/>
      <c r="CI207" s="104"/>
      <c r="CJ207" s="104"/>
      <c r="CK207" s="104"/>
      <c r="CL207" s="104"/>
      <c r="CM207" s="104"/>
      <c r="CN207" s="104"/>
      <c r="CO207" s="104"/>
      <c r="CP207" s="104"/>
      <c r="CQ207" s="104"/>
      <c r="CR207" s="104"/>
    </row>
    <row r="208" spans="1:96" x14ac:dyDescent="0.25">
      <c r="A208" s="106" t="s">
        <v>95</v>
      </c>
      <c r="B208" s="105" t="s">
        <v>127</v>
      </c>
      <c r="C208" s="106" t="s">
        <v>97</v>
      </c>
      <c r="D208" s="132">
        <v>39796379</v>
      </c>
      <c r="E208" s="105" t="s">
        <v>1159</v>
      </c>
      <c r="F208" s="107" t="s">
        <v>1160</v>
      </c>
      <c r="G208" s="106" t="s">
        <v>36</v>
      </c>
      <c r="H208" s="107" t="s">
        <v>318</v>
      </c>
      <c r="I208" s="108" t="s">
        <v>767</v>
      </c>
      <c r="J208" s="108"/>
      <c r="K208" s="108"/>
      <c r="L208" s="109" t="s">
        <v>231</v>
      </c>
      <c r="M208" s="110" t="s">
        <v>1070</v>
      </c>
      <c r="N208" s="109"/>
      <c r="O208" s="110"/>
      <c r="P208" s="110" t="s">
        <v>103</v>
      </c>
      <c r="Q208" s="107" t="s">
        <v>321</v>
      </c>
      <c r="R208" s="111" t="s">
        <v>597</v>
      </c>
      <c r="S208" s="112" t="s">
        <v>267</v>
      </c>
      <c r="T208" s="151" t="s">
        <v>120</v>
      </c>
      <c r="U208" s="114"/>
      <c r="V208" s="115">
        <v>25700</v>
      </c>
      <c r="W208" s="115">
        <f t="shared" ca="1" si="38"/>
        <v>42293.432304166665</v>
      </c>
      <c r="X208" s="116">
        <f t="shared" ca="1" si="39"/>
        <v>44.805479452054797</v>
      </c>
      <c r="Y208" s="117">
        <v>35907</v>
      </c>
      <c r="Z208" s="108">
        <f t="shared" ca="1" si="40"/>
        <v>17.243835616438357</v>
      </c>
      <c r="AA208" s="118"/>
      <c r="AB208" s="119" t="s">
        <v>152</v>
      </c>
      <c r="AC208" s="119" t="s">
        <v>268</v>
      </c>
      <c r="AD208" s="120" t="s">
        <v>110</v>
      </c>
      <c r="AE208" s="119" t="s">
        <v>253</v>
      </c>
      <c r="AF208" s="108">
        <v>2014</v>
      </c>
      <c r="AG208" s="108" t="s">
        <v>70</v>
      </c>
      <c r="AH208" s="108" t="s">
        <v>124</v>
      </c>
      <c r="AI208" s="108" t="s">
        <v>114</v>
      </c>
      <c r="AJ208" s="108"/>
      <c r="AK208" s="115">
        <v>41831</v>
      </c>
      <c r="AL208" s="115"/>
      <c r="AM208" s="115"/>
      <c r="AN208" s="30" t="s">
        <v>1161</v>
      </c>
      <c r="AO208" s="121">
        <f>VLOOKUP(I208,[3]DATOS!$B$6:$D$46,3)</f>
        <v>1139113</v>
      </c>
      <c r="AP208" s="122">
        <f t="shared" si="41"/>
        <v>740423</v>
      </c>
      <c r="AQ208" s="122">
        <f t="shared" si="42"/>
        <v>1879536</v>
      </c>
      <c r="AR208" s="122">
        <f t="shared" si="43"/>
        <v>74000</v>
      </c>
      <c r="AS208" s="122">
        <v>0</v>
      </c>
      <c r="AT208" s="122">
        <v>0</v>
      </c>
      <c r="AU208" s="122"/>
      <c r="AV208" s="122">
        <v>0</v>
      </c>
      <c r="AW208" s="122">
        <f t="shared" si="44"/>
        <v>29000</v>
      </c>
      <c r="AX208" s="122">
        <v>0</v>
      </c>
      <c r="AY208" s="134">
        <f t="shared" ref="AY208:AY216" si="49">ROUND(AO208*15%,0)</f>
        <v>170867</v>
      </c>
      <c r="AZ208" s="122">
        <f t="shared" si="45"/>
        <v>0</v>
      </c>
      <c r="BA208" s="122">
        <f t="shared" si="46"/>
        <v>1213113</v>
      </c>
      <c r="BB208" s="122">
        <f t="shared" si="47"/>
        <v>940290</v>
      </c>
      <c r="BC208" s="122">
        <f t="shared" si="48"/>
        <v>2153403</v>
      </c>
      <c r="BD208" s="106"/>
      <c r="BE208" s="125" t="str">
        <f>+CONCATENATE(Q208,R208)</f>
        <v>Dirección de Signos Distintivos- Grupo de Trabajo de Oposiciones y Cancelaciones</v>
      </c>
      <c r="BH208" s="126"/>
      <c r="BI208" s="127"/>
    </row>
    <row r="209" spans="1:95" x14ac:dyDescent="0.25">
      <c r="A209" s="106" t="s">
        <v>140</v>
      </c>
      <c r="B209" s="105" t="s">
        <v>141</v>
      </c>
      <c r="C209" s="106" t="s">
        <v>142</v>
      </c>
      <c r="D209" s="132">
        <v>10387093</v>
      </c>
      <c r="E209" s="105" t="s">
        <v>1162</v>
      </c>
      <c r="F209" s="107" t="s">
        <v>1163</v>
      </c>
      <c r="G209" s="106" t="s">
        <v>1164</v>
      </c>
      <c r="H209" s="107" t="s">
        <v>101</v>
      </c>
      <c r="I209" s="108" t="s">
        <v>147</v>
      </c>
      <c r="J209" s="108">
        <v>222</v>
      </c>
      <c r="K209" s="108"/>
      <c r="L209" s="109"/>
      <c r="M209" s="110"/>
      <c r="N209" s="109"/>
      <c r="O209" s="110"/>
      <c r="P209" s="110" t="s">
        <v>103</v>
      </c>
      <c r="Q209" s="107" t="s">
        <v>167</v>
      </c>
      <c r="R209" s="111" t="s">
        <v>226</v>
      </c>
      <c r="S209" s="112" t="s">
        <v>1165</v>
      </c>
      <c r="T209" s="113"/>
      <c r="U209" s="115" t="s">
        <v>477</v>
      </c>
      <c r="V209" s="115">
        <v>27253</v>
      </c>
      <c r="W209" s="115">
        <f t="shared" ca="1" si="38"/>
        <v>42293.432304166665</v>
      </c>
      <c r="X209" s="116">
        <f t="shared" ca="1" si="39"/>
        <v>40.613698630136987</v>
      </c>
      <c r="Y209" s="117">
        <v>41382</v>
      </c>
      <c r="Z209" s="108">
        <f t="shared" ca="1" si="40"/>
        <v>2.4602739726027396</v>
      </c>
      <c r="AA209" s="118"/>
      <c r="AB209" s="119" t="s">
        <v>108</v>
      </c>
      <c r="AC209" s="119" t="s">
        <v>109</v>
      </c>
      <c r="AD209" s="120" t="s">
        <v>110</v>
      </c>
      <c r="AE209" s="119" t="s">
        <v>154</v>
      </c>
      <c r="AF209" s="108">
        <v>107</v>
      </c>
      <c r="AG209" s="108" t="s">
        <v>112</v>
      </c>
      <c r="AH209" s="108" t="s">
        <v>605</v>
      </c>
      <c r="AI209" s="108" t="s">
        <v>155</v>
      </c>
      <c r="AJ209" s="108"/>
      <c r="AK209" s="115"/>
      <c r="AL209" s="115"/>
      <c r="AM209" s="115"/>
      <c r="AN209" s="16" t="s">
        <v>1166</v>
      </c>
      <c r="AO209" s="121">
        <f>VLOOKUP(I209,[3]DATOS!$B$6:$D$46,3)</f>
        <v>1887093</v>
      </c>
      <c r="AP209" s="122">
        <f t="shared" si="41"/>
        <v>1226610</v>
      </c>
      <c r="AQ209" s="122">
        <f t="shared" si="42"/>
        <v>3113703</v>
      </c>
      <c r="AR209" s="122">
        <f t="shared" si="43"/>
        <v>0</v>
      </c>
      <c r="AS209" s="122">
        <v>0</v>
      </c>
      <c r="AT209" s="122">
        <v>0</v>
      </c>
      <c r="AU209" s="122"/>
      <c r="AV209" s="122">
        <v>0</v>
      </c>
      <c r="AW209" s="122">
        <f t="shared" si="44"/>
        <v>29000</v>
      </c>
      <c r="AX209" s="122">
        <v>0</v>
      </c>
      <c r="AY209" s="134">
        <f t="shared" si="49"/>
        <v>283064</v>
      </c>
      <c r="AZ209" s="122">
        <f t="shared" si="45"/>
        <v>0</v>
      </c>
      <c r="BA209" s="122">
        <f t="shared" si="46"/>
        <v>1887093</v>
      </c>
      <c r="BB209" s="122">
        <f t="shared" si="47"/>
        <v>1538674</v>
      </c>
      <c r="BC209" s="122">
        <f t="shared" si="48"/>
        <v>3425767</v>
      </c>
      <c r="BD209" s="106"/>
    </row>
    <row r="210" spans="1:95" ht="25.5" x14ac:dyDescent="0.25">
      <c r="A210" s="106" t="s">
        <v>140</v>
      </c>
      <c r="B210" s="105" t="s">
        <v>141</v>
      </c>
      <c r="C210" s="106" t="s">
        <v>142</v>
      </c>
      <c r="D210" s="132">
        <v>5530121</v>
      </c>
      <c r="E210" s="105" t="s">
        <v>1167</v>
      </c>
      <c r="F210" s="107" t="s">
        <v>1168</v>
      </c>
      <c r="G210" s="106" t="s">
        <v>1169</v>
      </c>
      <c r="H210" s="107" t="s">
        <v>421</v>
      </c>
      <c r="I210" s="108" t="s">
        <v>422</v>
      </c>
      <c r="J210" s="108">
        <v>563</v>
      </c>
      <c r="K210" s="108"/>
      <c r="L210" s="109" t="s">
        <v>146</v>
      </c>
      <c r="M210" s="110" t="s">
        <v>147</v>
      </c>
      <c r="N210" s="109" t="s">
        <v>148</v>
      </c>
      <c r="O210" s="110"/>
      <c r="P210" s="110" t="s">
        <v>202</v>
      </c>
      <c r="Q210" s="107" t="s">
        <v>306</v>
      </c>
      <c r="R210" s="111" t="s">
        <v>307</v>
      </c>
      <c r="S210" s="112" t="s">
        <v>106</v>
      </c>
      <c r="T210" s="113" t="s">
        <v>1170</v>
      </c>
      <c r="U210" s="133">
        <v>41712</v>
      </c>
      <c r="V210" s="115">
        <v>20989</v>
      </c>
      <c r="W210" s="115">
        <f t="shared" ca="1" si="38"/>
        <v>42293.432304166665</v>
      </c>
      <c r="X210" s="116">
        <f t="shared" ca="1" si="39"/>
        <v>57.528767123287672</v>
      </c>
      <c r="Y210" s="117">
        <v>33381</v>
      </c>
      <c r="Z210" s="108">
        <f t="shared" ca="1" si="40"/>
        <v>24.063013698630137</v>
      </c>
      <c r="AA210" s="118"/>
      <c r="AB210" s="119" t="s">
        <v>152</v>
      </c>
      <c r="AC210" s="119" t="s">
        <v>153</v>
      </c>
      <c r="AD210" s="120" t="s">
        <v>110</v>
      </c>
      <c r="AE210" s="119" t="s">
        <v>154</v>
      </c>
      <c r="AF210" s="108">
        <v>2003</v>
      </c>
      <c r="AG210" s="108" t="s">
        <v>70</v>
      </c>
      <c r="AH210" s="108" t="s">
        <v>124</v>
      </c>
      <c r="AI210" s="108" t="s">
        <v>196</v>
      </c>
      <c r="AJ210" s="108"/>
      <c r="AK210" s="115">
        <v>40927</v>
      </c>
      <c r="AL210" s="139"/>
      <c r="AM210" s="115" t="s">
        <v>125</v>
      </c>
      <c r="AN210" s="16" t="s">
        <v>1171</v>
      </c>
      <c r="AO210" s="121">
        <f>VLOOKUP(I210,[3]DATOS!$B$6:$D$46,3)</f>
        <v>2779762</v>
      </c>
      <c r="AP210" s="122">
        <f t="shared" si="41"/>
        <v>1806845</v>
      </c>
      <c r="AQ210" s="122">
        <f t="shared" si="42"/>
        <v>4586607</v>
      </c>
      <c r="AR210" s="122">
        <f t="shared" si="43"/>
        <v>0</v>
      </c>
      <c r="AS210" s="122">
        <v>0</v>
      </c>
      <c r="AT210" s="122">
        <v>0</v>
      </c>
      <c r="AU210" s="122"/>
      <c r="AV210" s="122">
        <v>0</v>
      </c>
      <c r="AW210" s="122">
        <f t="shared" si="44"/>
        <v>29000</v>
      </c>
      <c r="AX210" s="122">
        <v>0</v>
      </c>
      <c r="AY210" s="134">
        <f t="shared" si="49"/>
        <v>416964</v>
      </c>
      <c r="AZ210" s="122">
        <f t="shared" si="45"/>
        <v>0</v>
      </c>
      <c r="BA210" s="122">
        <f t="shared" si="46"/>
        <v>2779762</v>
      </c>
      <c r="BB210" s="122">
        <f t="shared" si="47"/>
        <v>2252809</v>
      </c>
      <c r="BC210" s="122">
        <f t="shared" si="48"/>
        <v>5032571</v>
      </c>
      <c r="BD210" s="106"/>
      <c r="BE210" s="125" t="str">
        <f>+CONCATENATE(Q210,R210)</f>
        <v>Despacho del Superintendente Delegado para la Propiedad Industrial- Grupo de Trabajo de Vía Gubernativa</v>
      </c>
      <c r="BH210" s="126"/>
      <c r="BI210" s="127"/>
      <c r="BS210" s="103"/>
      <c r="BT210" s="103"/>
    </row>
    <row r="211" spans="1:95" ht="63.75" x14ac:dyDescent="0.25">
      <c r="A211" s="106" t="s">
        <v>95</v>
      </c>
      <c r="B211" s="105" t="s">
        <v>127</v>
      </c>
      <c r="C211" s="106" t="s">
        <v>97</v>
      </c>
      <c r="D211" s="132">
        <v>52984502</v>
      </c>
      <c r="E211" s="105" t="s">
        <v>705</v>
      </c>
      <c r="F211" s="107" t="s">
        <v>1172</v>
      </c>
      <c r="G211" s="106" t="s">
        <v>36</v>
      </c>
      <c r="H211" s="107" t="s">
        <v>130</v>
      </c>
      <c r="I211" s="108" t="s">
        <v>131</v>
      </c>
      <c r="J211" s="108"/>
      <c r="K211" s="108"/>
      <c r="L211" s="107"/>
      <c r="M211" s="108"/>
      <c r="N211" s="160" t="s">
        <v>1173</v>
      </c>
      <c r="O211" s="110"/>
      <c r="P211" s="110" t="s">
        <v>103</v>
      </c>
      <c r="Q211" s="107" t="s">
        <v>167</v>
      </c>
      <c r="R211" s="109" t="s">
        <v>499</v>
      </c>
      <c r="S211" s="112" t="s">
        <v>1174</v>
      </c>
      <c r="T211" s="112"/>
      <c r="U211" s="133"/>
      <c r="V211" s="115">
        <v>30818</v>
      </c>
      <c r="W211" s="115">
        <f t="shared" ca="1" si="38"/>
        <v>42293.432304166665</v>
      </c>
      <c r="X211" s="116">
        <f t="shared" ca="1" si="39"/>
        <v>30.986301369863014</v>
      </c>
      <c r="Y211" s="117">
        <v>41662</v>
      </c>
      <c r="Z211" s="108">
        <f t="shared" ca="1" si="40"/>
        <v>1.7068493150684931</v>
      </c>
      <c r="AA211" s="118"/>
      <c r="AB211" s="119" t="s">
        <v>108</v>
      </c>
      <c r="AC211" s="119" t="s">
        <v>136</v>
      </c>
      <c r="AD211" s="120" t="s">
        <v>282</v>
      </c>
      <c r="AE211" s="119" t="s">
        <v>137</v>
      </c>
      <c r="AF211" s="108">
        <v>111</v>
      </c>
      <c r="AG211" s="108" t="s">
        <v>112</v>
      </c>
      <c r="AH211" s="108" t="s">
        <v>221</v>
      </c>
      <c r="AI211" s="108" t="s">
        <v>213</v>
      </c>
      <c r="AJ211" s="108"/>
      <c r="AK211" s="115">
        <v>42075</v>
      </c>
      <c r="AL211" s="115"/>
      <c r="AM211" s="115"/>
      <c r="AN211" s="15" t="s">
        <v>1175</v>
      </c>
      <c r="AO211" s="121">
        <f>VLOOKUP(I211,[3]DATOS!$B$6:$D$46,3)</f>
        <v>1110954</v>
      </c>
      <c r="AP211" s="122">
        <f t="shared" si="41"/>
        <v>722120</v>
      </c>
      <c r="AQ211" s="122">
        <f t="shared" si="42"/>
        <v>1833074</v>
      </c>
      <c r="AR211" s="122">
        <f t="shared" si="43"/>
        <v>74000</v>
      </c>
      <c r="AS211" s="122">
        <v>0</v>
      </c>
      <c r="AT211" s="122">
        <v>0</v>
      </c>
      <c r="AU211" s="122"/>
      <c r="AV211" s="122">
        <v>0</v>
      </c>
      <c r="AW211" s="122">
        <f t="shared" si="44"/>
        <v>29000</v>
      </c>
      <c r="AX211" s="122">
        <v>0</v>
      </c>
      <c r="AY211" s="134">
        <f t="shared" si="49"/>
        <v>166643</v>
      </c>
      <c r="AZ211" s="122">
        <f t="shared" si="45"/>
        <v>0</v>
      </c>
      <c r="BA211" s="122">
        <f t="shared" si="46"/>
        <v>1184954</v>
      </c>
      <c r="BB211" s="122">
        <f t="shared" si="47"/>
        <v>917763</v>
      </c>
      <c r="BC211" s="122">
        <f t="shared" si="48"/>
        <v>2102717</v>
      </c>
      <c r="BD211" s="106"/>
      <c r="BE211" s="125" t="str">
        <f>+CONCATENATE(Q211,R211)</f>
        <v>Secretaría General- Grupo de Trabajo de Talento Humano</v>
      </c>
      <c r="BH211" s="126"/>
      <c r="BI211" s="127"/>
    </row>
    <row r="212" spans="1:95" x14ac:dyDescent="0.25">
      <c r="A212" s="106" t="s">
        <v>140</v>
      </c>
      <c r="B212" s="105" t="s">
        <v>141</v>
      </c>
      <c r="C212" s="106" t="s">
        <v>142</v>
      </c>
      <c r="D212" s="132">
        <v>79301249</v>
      </c>
      <c r="E212" s="105" t="s">
        <v>1176</v>
      </c>
      <c r="F212" s="107" t="s">
        <v>1177</v>
      </c>
      <c r="G212" s="106" t="s">
        <v>36</v>
      </c>
      <c r="H212" s="107" t="s">
        <v>101</v>
      </c>
      <c r="I212" s="108" t="s">
        <v>193</v>
      </c>
      <c r="J212" s="108">
        <v>105</v>
      </c>
      <c r="K212" s="108"/>
      <c r="L212" s="109"/>
      <c r="M212" s="110"/>
      <c r="N212" s="109"/>
      <c r="O212" s="110"/>
      <c r="P212" s="110" t="s">
        <v>103</v>
      </c>
      <c r="Q212" s="107" t="s">
        <v>149</v>
      </c>
      <c r="R212" s="111" t="s">
        <v>120</v>
      </c>
      <c r="S212" s="112" t="s">
        <v>1178</v>
      </c>
      <c r="T212" s="113"/>
      <c r="U212" s="133" t="s">
        <v>1179</v>
      </c>
      <c r="V212" s="115">
        <v>23272</v>
      </c>
      <c r="W212" s="115">
        <f t="shared" ca="1" si="38"/>
        <v>42293.432304166665</v>
      </c>
      <c r="X212" s="116">
        <f t="shared" ca="1" si="39"/>
        <v>51.364383561643834</v>
      </c>
      <c r="Y212" s="117">
        <v>36628</v>
      </c>
      <c r="Z212" s="108">
        <f t="shared" ca="1" si="40"/>
        <v>15.298630136986301</v>
      </c>
      <c r="AA212" s="118"/>
      <c r="AB212" s="119" t="s">
        <v>108</v>
      </c>
      <c r="AC212" s="119" t="s">
        <v>109</v>
      </c>
      <c r="AD212" s="120" t="s">
        <v>110</v>
      </c>
      <c r="AE212" s="119" t="s">
        <v>154</v>
      </c>
      <c r="AF212" s="108">
        <v>3100</v>
      </c>
      <c r="AG212" s="108" t="s">
        <v>70</v>
      </c>
      <c r="AH212" s="108" t="s">
        <v>124</v>
      </c>
      <c r="AI212" s="108" t="s">
        <v>114</v>
      </c>
      <c r="AJ212" s="108"/>
      <c r="AK212" s="115">
        <v>40932</v>
      </c>
      <c r="AL212" s="115"/>
      <c r="AM212" s="115" t="s">
        <v>197</v>
      </c>
      <c r="AN212" s="15" t="s">
        <v>1180</v>
      </c>
      <c r="AO212" s="121">
        <f>VLOOKUP(I212,[3]DATOS!$B$6:$D$46,3)</f>
        <v>2320554</v>
      </c>
      <c r="AP212" s="122">
        <f t="shared" si="41"/>
        <v>1508360</v>
      </c>
      <c r="AQ212" s="122">
        <f t="shared" si="42"/>
        <v>3828914</v>
      </c>
      <c r="AR212" s="122">
        <f t="shared" si="43"/>
        <v>0</v>
      </c>
      <c r="AS212" s="122">
        <v>0</v>
      </c>
      <c r="AT212" s="122">
        <v>0</v>
      </c>
      <c r="AU212" s="122"/>
      <c r="AV212" s="122">
        <v>0</v>
      </c>
      <c r="AW212" s="122">
        <f t="shared" si="44"/>
        <v>29000</v>
      </c>
      <c r="AX212" s="122">
        <v>0</v>
      </c>
      <c r="AY212" s="134">
        <f t="shared" si="49"/>
        <v>348083</v>
      </c>
      <c r="AZ212" s="122">
        <f t="shared" si="45"/>
        <v>0</v>
      </c>
      <c r="BA212" s="122">
        <f t="shared" si="46"/>
        <v>2320554</v>
      </c>
      <c r="BB212" s="122">
        <f t="shared" si="47"/>
        <v>1885443</v>
      </c>
      <c r="BC212" s="122">
        <f t="shared" si="48"/>
        <v>4205997</v>
      </c>
      <c r="BD212" s="106"/>
      <c r="BE212" s="125" t="str">
        <f>+CONCATENATE(Q212,R212)</f>
        <v>Dirección de Investigaciones de Protección al Consumidor</v>
      </c>
      <c r="BH212" s="126"/>
      <c r="BI212" s="127"/>
    </row>
    <row r="213" spans="1:95" ht="25.5" x14ac:dyDescent="0.25">
      <c r="A213" s="106" t="s">
        <v>95</v>
      </c>
      <c r="B213" s="105" t="s">
        <v>96</v>
      </c>
      <c r="C213" s="106" t="s">
        <v>97</v>
      </c>
      <c r="D213" s="132">
        <v>52706359</v>
      </c>
      <c r="E213" s="105" t="s">
        <v>1181</v>
      </c>
      <c r="F213" s="107" t="s">
        <v>1182</v>
      </c>
      <c r="G213" s="106" t="s">
        <v>36</v>
      </c>
      <c r="H213" s="107" t="s">
        <v>101</v>
      </c>
      <c r="I213" s="108" t="s">
        <v>175</v>
      </c>
      <c r="J213" s="108">
        <v>122</v>
      </c>
      <c r="K213" s="108"/>
      <c r="L213" s="109"/>
      <c r="M213" s="110"/>
      <c r="N213" s="109"/>
      <c r="O213" s="110"/>
      <c r="P213" s="110" t="s">
        <v>103</v>
      </c>
      <c r="Q213" s="107" t="s">
        <v>249</v>
      </c>
      <c r="R213" s="111" t="s">
        <v>120</v>
      </c>
      <c r="S213" s="112" t="s">
        <v>106</v>
      </c>
      <c r="T213" s="113" t="s">
        <v>1183</v>
      </c>
      <c r="U213" s="133">
        <v>141954</v>
      </c>
      <c r="V213" s="115">
        <v>29211</v>
      </c>
      <c r="W213" s="115">
        <f t="shared" ca="1" si="38"/>
        <v>42293.432304166665</v>
      </c>
      <c r="X213" s="116">
        <f t="shared" ca="1" si="39"/>
        <v>35.326027397260276</v>
      </c>
      <c r="Y213" s="117">
        <v>40210</v>
      </c>
      <c r="Z213" s="108">
        <f t="shared" ca="1" si="40"/>
        <v>5.6301369863013697</v>
      </c>
      <c r="AA213" s="118"/>
      <c r="AB213" s="119" t="s">
        <v>108</v>
      </c>
      <c r="AC213" s="119" t="s">
        <v>109</v>
      </c>
      <c r="AD213" s="120" t="s">
        <v>110</v>
      </c>
      <c r="AE213" s="119" t="s">
        <v>111</v>
      </c>
      <c r="AF213" s="108">
        <v>10</v>
      </c>
      <c r="AG213" s="108" t="s">
        <v>112</v>
      </c>
      <c r="AH213" s="108" t="s">
        <v>124</v>
      </c>
      <c r="AI213" s="108" t="s">
        <v>155</v>
      </c>
      <c r="AJ213" s="108"/>
      <c r="AK213" s="115" t="s">
        <v>1184</v>
      </c>
      <c r="AL213" s="115"/>
      <c r="AM213" s="115"/>
      <c r="AN213" s="21" t="s">
        <v>1185</v>
      </c>
      <c r="AO213" s="121">
        <f>VLOOKUP(I213,[3]DATOS!$B$6:$D$46,3)</f>
        <v>2243986</v>
      </c>
      <c r="AP213" s="122">
        <f t="shared" si="41"/>
        <v>1458591</v>
      </c>
      <c r="AQ213" s="122">
        <f t="shared" si="42"/>
        <v>3702577</v>
      </c>
      <c r="AR213" s="122">
        <f t="shared" si="43"/>
        <v>0</v>
      </c>
      <c r="AS213" s="122">
        <v>0</v>
      </c>
      <c r="AT213" s="122">
        <v>0</v>
      </c>
      <c r="AU213" s="122"/>
      <c r="AV213" s="122">
        <v>0</v>
      </c>
      <c r="AW213" s="122">
        <f t="shared" si="44"/>
        <v>29000</v>
      </c>
      <c r="AX213" s="122">
        <v>0</v>
      </c>
      <c r="AY213" s="134">
        <f t="shared" si="49"/>
        <v>336598</v>
      </c>
      <c r="AZ213" s="122">
        <f t="shared" si="45"/>
        <v>0</v>
      </c>
      <c r="BA213" s="122">
        <f t="shared" si="46"/>
        <v>2243986</v>
      </c>
      <c r="BB213" s="122">
        <f t="shared" si="47"/>
        <v>1824189</v>
      </c>
      <c r="BC213" s="122">
        <f t="shared" si="48"/>
        <v>4068175</v>
      </c>
      <c r="BD213" s="106"/>
      <c r="BE213" s="125" t="str">
        <f>+CONCATENATE(Q213,R213)</f>
        <v>Oficina Asesora Jurídica</v>
      </c>
      <c r="BH213" s="126"/>
      <c r="BI213" s="127"/>
    </row>
    <row r="214" spans="1:95" ht="63.75" x14ac:dyDescent="0.25">
      <c r="A214" s="106" t="s">
        <v>140</v>
      </c>
      <c r="B214" s="105" t="s">
        <v>141</v>
      </c>
      <c r="C214" s="106" t="s">
        <v>142</v>
      </c>
      <c r="D214" s="132">
        <v>10006855</v>
      </c>
      <c r="E214" s="105" t="s">
        <v>1186</v>
      </c>
      <c r="F214" s="107" t="s">
        <v>1187</v>
      </c>
      <c r="G214" s="106" t="s">
        <v>118</v>
      </c>
      <c r="H214" s="107" t="s">
        <v>376</v>
      </c>
      <c r="I214" s="108" t="s">
        <v>377</v>
      </c>
      <c r="J214" s="108">
        <v>5</v>
      </c>
      <c r="K214" s="108"/>
      <c r="L214" s="109"/>
      <c r="M214" s="110"/>
      <c r="N214" s="109"/>
      <c r="O214" s="110"/>
      <c r="P214" s="110" t="s">
        <v>202</v>
      </c>
      <c r="Q214" s="107" t="s">
        <v>203</v>
      </c>
      <c r="R214" s="111" t="s">
        <v>120</v>
      </c>
      <c r="S214" s="112" t="s">
        <v>106</v>
      </c>
      <c r="T214" s="113" t="s">
        <v>1188</v>
      </c>
      <c r="U214" s="133" t="s">
        <v>1189</v>
      </c>
      <c r="V214" s="115">
        <v>28591</v>
      </c>
      <c r="W214" s="115">
        <f t="shared" ca="1" si="38"/>
        <v>42293.432304166665</v>
      </c>
      <c r="X214" s="116">
        <f t="shared" ca="1" si="39"/>
        <v>37</v>
      </c>
      <c r="Y214" s="117">
        <v>41351</v>
      </c>
      <c r="Z214" s="108">
        <f t="shared" ca="1" si="40"/>
        <v>2.5424657534246577</v>
      </c>
      <c r="AA214" s="118"/>
      <c r="AB214" s="119" t="s">
        <v>168</v>
      </c>
      <c r="AC214" s="119" t="s">
        <v>168</v>
      </c>
      <c r="AD214" s="120"/>
      <c r="AE214" s="119" t="s">
        <v>336</v>
      </c>
      <c r="AF214" s="108">
        <v>4000</v>
      </c>
      <c r="AG214" s="108" t="s">
        <v>70</v>
      </c>
      <c r="AH214" s="108" t="s">
        <v>160</v>
      </c>
      <c r="AI214" s="108" t="s">
        <v>155</v>
      </c>
      <c r="AJ214" s="108"/>
      <c r="AK214" s="115"/>
      <c r="AL214" s="115"/>
      <c r="AM214" s="115"/>
      <c r="AN214" s="16" t="s">
        <v>1190</v>
      </c>
      <c r="AO214" s="121">
        <f>VLOOKUP(I214,[3]DATOS!$B$6:$D$46,3)</f>
        <v>5920733</v>
      </c>
      <c r="AP214" s="122">
        <f t="shared" si="41"/>
        <v>3848476</v>
      </c>
      <c r="AQ214" s="122">
        <f t="shared" si="42"/>
        <v>9769209</v>
      </c>
      <c r="AR214" s="122">
        <f t="shared" si="43"/>
        <v>0</v>
      </c>
      <c r="AS214" s="122">
        <f>ROUND(+AO214/2,0)</f>
        <v>2960367</v>
      </c>
      <c r="AT214" s="122">
        <v>0</v>
      </c>
      <c r="AU214" s="122"/>
      <c r="AV214" s="122">
        <v>0</v>
      </c>
      <c r="AW214" s="122">
        <f t="shared" si="44"/>
        <v>29000</v>
      </c>
      <c r="AX214" s="122">
        <v>0</v>
      </c>
      <c r="AY214" s="134">
        <f t="shared" si="49"/>
        <v>888110</v>
      </c>
      <c r="AZ214" s="122">
        <f t="shared" si="45"/>
        <v>1924239</v>
      </c>
      <c r="BA214" s="122">
        <f t="shared" si="46"/>
        <v>8881100</v>
      </c>
      <c r="BB214" s="122">
        <f t="shared" si="47"/>
        <v>6689825</v>
      </c>
      <c r="BC214" s="122">
        <f t="shared" si="48"/>
        <v>15570925</v>
      </c>
      <c r="BD214" s="182"/>
    </row>
    <row r="215" spans="1:95" ht="25.5" x14ac:dyDescent="0.2">
      <c r="A215" s="106" t="s">
        <v>140</v>
      </c>
      <c r="B215" s="105" t="s">
        <v>141</v>
      </c>
      <c r="C215" s="106" t="s">
        <v>142</v>
      </c>
      <c r="D215" s="132">
        <v>19307389</v>
      </c>
      <c r="E215" s="105" t="s">
        <v>309</v>
      </c>
      <c r="F215" s="107" t="s">
        <v>1191</v>
      </c>
      <c r="G215" s="106" t="s">
        <v>36</v>
      </c>
      <c r="H215" s="109" t="s">
        <v>569</v>
      </c>
      <c r="I215" s="110" t="s">
        <v>570</v>
      </c>
      <c r="J215" s="108">
        <v>582</v>
      </c>
      <c r="K215" s="110"/>
      <c r="L215" s="105"/>
      <c r="M215" s="107"/>
      <c r="N215" s="109"/>
      <c r="O215" s="110"/>
      <c r="P215" s="110" t="s">
        <v>695</v>
      </c>
      <c r="Q215" s="107" t="s">
        <v>249</v>
      </c>
      <c r="R215" s="111" t="s">
        <v>509</v>
      </c>
      <c r="S215" s="112" t="s">
        <v>1192</v>
      </c>
      <c r="T215" s="113" t="s">
        <v>1193</v>
      </c>
      <c r="U215" s="133" t="s">
        <v>1194</v>
      </c>
      <c r="V215" s="115">
        <v>20334</v>
      </c>
      <c r="W215" s="115">
        <f t="shared" ca="1" si="38"/>
        <v>42293.432304166665</v>
      </c>
      <c r="X215" s="116">
        <f t="shared" ca="1" si="39"/>
        <v>59.298630136986304</v>
      </c>
      <c r="Y215" s="117">
        <v>34089</v>
      </c>
      <c r="Z215" s="108">
        <f t="shared" ca="1" si="40"/>
        <v>22.153424657534245</v>
      </c>
      <c r="AA215" s="118"/>
      <c r="AB215" s="119" t="s">
        <v>558</v>
      </c>
      <c r="AC215" s="119" t="s">
        <v>559</v>
      </c>
      <c r="AD215" s="120" t="s">
        <v>560</v>
      </c>
      <c r="AE215" s="119" t="s">
        <v>154</v>
      </c>
      <c r="AF215" s="108">
        <v>12</v>
      </c>
      <c r="AG215" s="108" t="s">
        <v>112</v>
      </c>
      <c r="AH215" s="108" t="s">
        <v>124</v>
      </c>
      <c r="AI215" s="108" t="s">
        <v>660</v>
      </c>
      <c r="AJ215" s="108"/>
      <c r="AK215" s="146">
        <v>41044</v>
      </c>
      <c r="AL215" s="146"/>
      <c r="AM215" s="146"/>
      <c r="AN215" s="21" t="s">
        <v>1195</v>
      </c>
      <c r="AO215" s="121">
        <f>VLOOKUP(I215,[3]DATOS!$B$6:$D$46,3)</f>
        <v>3729631</v>
      </c>
      <c r="AP215" s="122">
        <f t="shared" si="41"/>
        <v>2424260</v>
      </c>
      <c r="AQ215" s="122">
        <f t="shared" si="42"/>
        <v>6153891</v>
      </c>
      <c r="AR215" s="122">
        <f t="shared" si="43"/>
        <v>0</v>
      </c>
      <c r="AS215" s="122">
        <v>0</v>
      </c>
      <c r="AT215" s="122">
        <v>0</v>
      </c>
      <c r="AU215" s="122"/>
      <c r="AV215" s="122">
        <v>0</v>
      </c>
      <c r="AW215" s="122">
        <f t="shared" si="44"/>
        <v>29000</v>
      </c>
      <c r="AX215" s="122">
        <v>0</v>
      </c>
      <c r="AY215" s="134">
        <f t="shared" si="49"/>
        <v>559445</v>
      </c>
      <c r="AZ215" s="122">
        <f t="shared" si="45"/>
        <v>0</v>
      </c>
      <c r="BA215" s="122">
        <f t="shared" si="46"/>
        <v>3729631</v>
      </c>
      <c r="BB215" s="122">
        <f t="shared" si="47"/>
        <v>3012705</v>
      </c>
      <c r="BC215" s="122">
        <f t="shared" si="48"/>
        <v>6742336</v>
      </c>
      <c r="BD215" s="106"/>
      <c r="BE215" s="125" t="str">
        <f>+CONCATENATE(Q215,R215)</f>
        <v>Oficina Asesora Jurídica- Grupo de Trabajo de Cobro Coactivo</v>
      </c>
      <c r="BH215" s="135"/>
      <c r="BI215" s="127"/>
      <c r="BS215" s="166" t="s">
        <v>1196</v>
      </c>
      <c r="BT215" s="167">
        <v>2788125</v>
      </c>
    </row>
    <row r="216" spans="1:95" x14ac:dyDescent="0.25">
      <c r="A216" s="106" t="s">
        <v>140</v>
      </c>
      <c r="B216" s="105" t="s">
        <v>206</v>
      </c>
      <c r="C216" s="106" t="s">
        <v>142</v>
      </c>
      <c r="D216" s="132">
        <v>79317681</v>
      </c>
      <c r="E216" s="105" t="s">
        <v>1197</v>
      </c>
      <c r="F216" s="107" t="s">
        <v>1198</v>
      </c>
      <c r="G216" s="106" t="s">
        <v>36</v>
      </c>
      <c r="H216" s="107" t="s">
        <v>1199</v>
      </c>
      <c r="I216" s="108" t="s">
        <v>1200</v>
      </c>
      <c r="J216" s="108">
        <v>556</v>
      </c>
      <c r="K216" s="108"/>
      <c r="L216" s="109"/>
      <c r="M216" s="110"/>
      <c r="N216" s="109"/>
      <c r="O216" s="110"/>
      <c r="P216" s="110" t="s">
        <v>351</v>
      </c>
      <c r="Q216" s="107" t="s">
        <v>203</v>
      </c>
      <c r="R216" s="111" t="s">
        <v>120</v>
      </c>
      <c r="S216" s="112" t="s">
        <v>367</v>
      </c>
      <c r="T216" s="151" t="s">
        <v>120</v>
      </c>
      <c r="U216" s="114"/>
      <c r="V216" s="115">
        <v>23632</v>
      </c>
      <c r="W216" s="115">
        <f t="shared" ca="1" si="38"/>
        <v>42293.432304166665</v>
      </c>
      <c r="X216" s="116">
        <f t="shared" ca="1" si="39"/>
        <v>50.394520547945206</v>
      </c>
      <c r="Y216" s="117">
        <v>41400</v>
      </c>
      <c r="Z216" s="108">
        <f t="shared" ca="1" si="40"/>
        <v>2.4109589041095889</v>
      </c>
      <c r="AA216" s="118"/>
      <c r="AB216" s="119" t="s">
        <v>108</v>
      </c>
      <c r="AC216" s="119" t="s">
        <v>252</v>
      </c>
      <c r="AD216" s="120" t="s">
        <v>110</v>
      </c>
      <c r="AE216" s="119" t="s">
        <v>269</v>
      </c>
      <c r="AF216" s="108">
        <v>4000</v>
      </c>
      <c r="AG216" s="108" t="s">
        <v>70</v>
      </c>
      <c r="AH216" s="108" t="s">
        <v>1066</v>
      </c>
      <c r="AI216" s="108" t="s">
        <v>114</v>
      </c>
      <c r="AJ216" s="108"/>
      <c r="AK216" s="115"/>
      <c r="AL216" s="115"/>
      <c r="AM216" s="115"/>
      <c r="AN216" s="45" t="s">
        <v>1201</v>
      </c>
      <c r="AO216" s="121">
        <f>VLOOKUP(I216,[3]DATOS!$B$6:$D$46,3)</f>
        <v>1139113</v>
      </c>
      <c r="AP216" s="122">
        <f t="shared" si="41"/>
        <v>740423</v>
      </c>
      <c r="AQ216" s="122">
        <f t="shared" si="42"/>
        <v>1879536</v>
      </c>
      <c r="AR216" s="122">
        <f t="shared" si="43"/>
        <v>74000</v>
      </c>
      <c r="AS216" s="122">
        <v>0</v>
      </c>
      <c r="AT216" s="122">
        <v>0</v>
      </c>
      <c r="AU216" s="122"/>
      <c r="AV216" s="122">
        <v>0</v>
      </c>
      <c r="AW216" s="122">
        <f t="shared" si="44"/>
        <v>29000</v>
      </c>
      <c r="AX216" s="122">
        <v>0</v>
      </c>
      <c r="AY216" s="134">
        <f t="shared" si="49"/>
        <v>170867</v>
      </c>
      <c r="AZ216" s="122">
        <f t="shared" si="45"/>
        <v>0</v>
      </c>
      <c r="BA216" s="122">
        <f t="shared" si="46"/>
        <v>1213113</v>
      </c>
      <c r="BB216" s="122">
        <f t="shared" si="47"/>
        <v>940290</v>
      </c>
      <c r="BC216" s="122">
        <f t="shared" si="48"/>
        <v>2153403</v>
      </c>
      <c r="BD216" s="106"/>
      <c r="BE216" s="125" t="str">
        <f>+CONCATENATE(Q216,R216)</f>
        <v>Despacho del Superintendente Delegado para Asuntos Jurisdiccionales</v>
      </c>
      <c r="BH216" s="135"/>
      <c r="BI216" s="127"/>
      <c r="CP216" s="128"/>
      <c r="CQ216" s="128"/>
    </row>
    <row r="217" spans="1:95" ht="25.5" x14ac:dyDescent="0.25">
      <c r="A217" s="140" t="s">
        <v>255</v>
      </c>
      <c r="B217" s="105" t="s">
        <v>141</v>
      </c>
      <c r="C217" s="106" t="s">
        <v>142</v>
      </c>
      <c r="D217" s="174">
        <v>80794603</v>
      </c>
      <c r="E217" s="142" t="s">
        <v>1202</v>
      </c>
      <c r="F217" s="142" t="s">
        <v>1203</v>
      </c>
      <c r="G217" s="140" t="s">
        <v>36</v>
      </c>
      <c r="H217" s="107" t="s">
        <v>101</v>
      </c>
      <c r="I217" s="108" t="s">
        <v>147</v>
      </c>
      <c r="J217" s="108">
        <v>238</v>
      </c>
      <c r="K217" s="108"/>
      <c r="L217" s="109"/>
      <c r="M217" s="110"/>
      <c r="N217" s="109"/>
      <c r="O217" s="110" t="s">
        <v>467</v>
      </c>
      <c r="P217" s="110" t="s">
        <v>103</v>
      </c>
      <c r="Q217" s="107" t="s">
        <v>321</v>
      </c>
      <c r="R217" s="109" t="s">
        <v>597</v>
      </c>
      <c r="S217" s="176" t="s">
        <v>106</v>
      </c>
      <c r="T217" s="143" t="s">
        <v>107</v>
      </c>
      <c r="U217" s="140">
        <v>151341</v>
      </c>
      <c r="V217" s="145">
        <v>30917</v>
      </c>
      <c r="W217" s="146">
        <f t="shared" ca="1" si="38"/>
        <v>42293.432304166665</v>
      </c>
      <c r="X217" s="147">
        <f t="shared" ca="1" si="39"/>
        <v>30.720547945205478</v>
      </c>
      <c r="Y217" s="148">
        <v>40695</v>
      </c>
      <c r="Z217" s="147">
        <f t="shared" ca="1" si="40"/>
        <v>4.3150684931506849</v>
      </c>
      <c r="AA217" s="118"/>
      <c r="AB217" s="119" t="s">
        <v>108</v>
      </c>
      <c r="AC217" s="119" t="s">
        <v>109</v>
      </c>
      <c r="AD217" s="120" t="s">
        <v>110</v>
      </c>
      <c r="AE217" s="119" t="s">
        <v>154</v>
      </c>
      <c r="AF217" s="108">
        <v>2014</v>
      </c>
      <c r="AG217" s="108" t="s">
        <v>70</v>
      </c>
      <c r="AH217" s="149" t="s">
        <v>160</v>
      </c>
      <c r="AI217" s="149" t="s">
        <v>155</v>
      </c>
      <c r="AJ217" s="108"/>
      <c r="AK217" s="146" t="s">
        <v>1204</v>
      </c>
      <c r="AL217" s="115"/>
      <c r="AM217" s="115"/>
      <c r="AN217" s="29" t="s">
        <v>1205</v>
      </c>
      <c r="AO217" s="121">
        <f>VLOOKUP(I217,[3]DATOS!$B$6:$D$46,3)</f>
        <v>1887093</v>
      </c>
      <c r="AP217" s="122">
        <f t="shared" si="41"/>
        <v>1226610</v>
      </c>
      <c r="AQ217" s="122">
        <f t="shared" si="42"/>
        <v>3113703</v>
      </c>
      <c r="AR217" s="122">
        <f t="shared" si="43"/>
        <v>0</v>
      </c>
      <c r="AS217" s="122">
        <v>0</v>
      </c>
      <c r="AT217" s="122">
        <v>0</v>
      </c>
      <c r="AU217" s="122"/>
      <c r="AV217" s="122">
        <v>0</v>
      </c>
      <c r="AW217" s="122">
        <f t="shared" si="44"/>
        <v>29000</v>
      </c>
      <c r="AX217" s="122">
        <v>0</v>
      </c>
      <c r="AY217" s="134">
        <v>0</v>
      </c>
      <c r="AZ217" s="122">
        <f t="shared" si="45"/>
        <v>0</v>
      </c>
      <c r="BA217" s="122">
        <f t="shared" si="46"/>
        <v>1887093</v>
      </c>
      <c r="BB217" s="122">
        <f t="shared" si="47"/>
        <v>1255610</v>
      </c>
      <c r="BC217" s="122">
        <f t="shared" si="48"/>
        <v>3142703</v>
      </c>
      <c r="BD217" s="106"/>
      <c r="BE217" s="125" t="str">
        <f>+CONCATENATE(Q217,R217)</f>
        <v>Dirección de Signos Distintivos- Grupo de Trabajo de Oposiciones y Cancelaciones</v>
      </c>
      <c r="BH217" s="126"/>
      <c r="BI217" s="127"/>
      <c r="BS217" s="103"/>
      <c r="BT217" s="103"/>
    </row>
    <row r="218" spans="1:95" ht="38.25" x14ac:dyDescent="0.25">
      <c r="A218" s="106" t="s">
        <v>95</v>
      </c>
      <c r="B218" s="105" t="s">
        <v>96</v>
      </c>
      <c r="C218" s="106" t="s">
        <v>97</v>
      </c>
      <c r="D218" s="132">
        <v>52365354</v>
      </c>
      <c r="E218" s="105" t="s">
        <v>492</v>
      </c>
      <c r="F218" s="107" t="s">
        <v>1206</v>
      </c>
      <c r="G218" s="106" t="s">
        <v>36</v>
      </c>
      <c r="H218" s="107" t="s">
        <v>1207</v>
      </c>
      <c r="I218" s="108" t="s">
        <v>422</v>
      </c>
      <c r="J218" s="108">
        <v>44</v>
      </c>
      <c r="K218" s="108"/>
      <c r="L218" s="109"/>
      <c r="M218" s="110"/>
      <c r="N218" s="109"/>
      <c r="O218" s="110"/>
      <c r="P218" s="110" t="s">
        <v>103</v>
      </c>
      <c r="Q218" s="107" t="s">
        <v>104</v>
      </c>
      <c r="R218" s="109" t="s">
        <v>186</v>
      </c>
      <c r="S218" s="112" t="s">
        <v>404</v>
      </c>
      <c r="T218" s="113" t="s">
        <v>1208</v>
      </c>
      <c r="U218" s="133" t="s">
        <v>1209</v>
      </c>
      <c r="V218" s="115">
        <v>27983</v>
      </c>
      <c r="W218" s="115">
        <f t="shared" ca="1" si="38"/>
        <v>42293.432304166665</v>
      </c>
      <c r="X218" s="116">
        <f t="shared" ca="1" si="39"/>
        <v>38.643835616438359</v>
      </c>
      <c r="Y218" s="117">
        <v>41331</v>
      </c>
      <c r="Z218" s="108">
        <f t="shared" ca="1" si="40"/>
        <v>2.6027397260273974</v>
      </c>
      <c r="AA218" s="118"/>
      <c r="AB218" s="119" t="s">
        <v>168</v>
      </c>
      <c r="AC218" s="119" t="s">
        <v>945</v>
      </c>
      <c r="AD218" s="120"/>
      <c r="AE218" s="119" t="s">
        <v>111</v>
      </c>
      <c r="AF218" s="108">
        <v>141</v>
      </c>
      <c r="AG218" s="108" t="s">
        <v>112</v>
      </c>
      <c r="AH218" s="108" t="s">
        <v>124</v>
      </c>
      <c r="AI218" s="108" t="s">
        <v>213</v>
      </c>
      <c r="AJ218" s="108"/>
      <c r="AK218" s="115"/>
      <c r="AL218" s="171" t="s">
        <v>1210</v>
      </c>
      <c r="AM218" s="80"/>
      <c r="AN218" s="20" t="s">
        <v>1211</v>
      </c>
      <c r="AO218" s="121">
        <f>VLOOKUP(I218,[3]DATOS!$B$6:$D$46,3)</f>
        <v>2779762</v>
      </c>
      <c r="AP218" s="122">
        <f t="shared" si="41"/>
        <v>1806845</v>
      </c>
      <c r="AQ218" s="122">
        <f t="shared" si="42"/>
        <v>4586607</v>
      </c>
      <c r="AR218" s="122">
        <f t="shared" si="43"/>
        <v>0</v>
      </c>
      <c r="AS218" s="122">
        <v>0</v>
      </c>
      <c r="AT218" s="122">
        <v>0</v>
      </c>
      <c r="AU218" s="122"/>
      <c r="AV218" s="122">
        <v>0</v>
      </c>
      <c r="AW218" s="122">
        <f t="shared" si="44"/>
        <v>29000</v>
      </c>
      <c r="AX218" s="122">
        <v>0</v>
      </c>
      <c r="AY218" s="134">
        <f>ROUND(AO218*15%,0)</f>
        <v>416964</v>
      </c>
      <c r="AZ218" s="122">
        <f t="shared" si="45"/>
        <v>0</v>
      </c>
      <c r="BA218" s="122">
        <f t="shared" si="46"/>
        <v>2779762</v>
      </c>
      <c r="BB218" s="122">
        <f t="shared" si="47"/>
        <v>2252809</v>
      </c>
      <c r="BC218" s="122">
        <f t="shared" si="48"/>
        <v>5032571</v>
      </c>
      <c r="BD218" s="106"/>
      <c r="BE218" s="125" t="str">
        <f>+CONCATENATE(Q218,R218)</f>
        <v>Dirección Administrativa- Grupo de Trabajo de Gestión Documental y Recursos Físicos</v>
      </c>
      <c r="BH218" s="126"/>
      <c r="BI218" s="127"/>
    </row>
    <row r="219" spans="1:95" ht="38.25" x14ac:dyDescent="0.25">
      <c r="A219" s="106" t="s">
        <v>95</v>
      </c>
      <c r="B219" s="105" t="s">
        <v>96</v>
      </c>
      <c r="C219" s="106" t="s">
        <v>97</v>
      </c>
      <c r="D219" s="132">
        <v>52258670</v>
      </c>
      <c r="E219" s="105" t="s">
        <v>1212</v>
      </c>
      <c r="F219" s="107" t="s">
        <v>1213</v>
      </c>
      <c r="G219" s="106" t="s">
        <v>36</v>
      </c>
      <c r="H219" s="107" t="s">
        <v>101</v>
      </c>
      <c r="I219" s="108" t="s">
        <v>147</v>
      </c>
      <c r="J219" s="108">
        <v>233</v>
      </c>
      <c r="K219" s="108"/>
      <c r="L219" s="107"/>
      <c r="M219" s="108"/>
      <c r="N219" s="109"/>
      <c r="O219" s="110"/>
      <c r="P219" s="110" t="s">
        <v>103</v>
      </c>
      <c r="Q219" s="107" t="s">
        <v>274</v>
      </c>
      <c r="R219" s="109" t="s">
        <v>1214</v>
      </c>
      <c r="S219" s="112" t="s">
        <v>106</v>
      </c>
      <c r="T219" s="112" t="s">
        <v>1215</v>
      </c>
      <c r="U219" s="133">
        <v>110514</v>
      </c>
      <c r="V219" s="115">
        <v>27515</v>
      </c>
      <c r="W219" s="115">
        <f t="shared" ca="1" si="38"/>
        <v>42293.432304166665</v>
      </c>
      <c r="X219" s="116">
        <f t="shared" ca="1" si="39"/>
        <v>39.904109589041099</v>
      </c>
      <c r="Y219" s="117">
        <v>40981</v>
      </c>
      <c r="Z219" s="108">
        <f t="shared" ca="1" si="40"/>
        <v>3.5424657534246577</v>
      </c>
      <c r="AA219" s="118"/>
      <c r="AB219" s="119" t="s">
        <v>108</v>
      </c>
      <c r="AC219" s="119" t="s">
        <v>109</v>
      </c>
      <c r="AD219" s="120" t="s">
        <v>110</v>
      </c>
      <c r="AE219" s="119" t="s">
        <v>111</v>
      </c>
      <c r="AF219" s="108">
        <v>7020</v>
      </c>
      <c r="AG219" s="108" t="s">
        <v>70</v>
      </c>
      <c r="AH219" s="108" t="s">
        <v>124</v>
      </c>
      <c r="AI219" s="108" t="s">
        <v>114</v>
      </c>
      <c r="AJ219" s="108"/>
      <c r="AK219" s="115"/>
      <c r="AL219" s="115"/>
      <c r="AM219" s="130" t="s">
        <v>125</v>
      </c>
      <c r="AN219" s="16" t="s">
        <v>1216</v>
      </c>
      <c r="AO219" s="121">
        <f>VLOOKUP(I219,[3]DATOS!$B$6:$D$46,3)</f>
        <v>1887093</v>
      </c>
      <c r="AP219" s="122">
        <f t="shared" si="41"/>
        <v>1226610</v>
      </c>
      <c r="AQ219" s="122">
        <f t="shared" si="42"/>
        <v>3113703</v>
      </c>
      <c r="AR219" s="122">
        <f t="shared" si="43"/>
        <v>0</v>
      </c>
      <c r="AS219" s="122">
        <v>0</v>
      </c>
      <c r="AT219" s="122">
        <v>0</v>
      </c>
      <c r="AU219" s="122"/>
      <c r="AV219" s="122">
        <v>0</v>
      </c>
      <c r="AW219" s="122">
        <f t="shared" si="44"/>
        <v>29000</v>
      </c>
      <c r="AX219" s="122">
        <v>0</v>
      </c>
      <c r="AY219" s="134">
        <f>ROUND(AO219*15%,0)</f>
        <v>283064</v>
      </c>
      <c r="AZ219" s="122">
        <f t="shared" si="45"/>
        <v>0</v>
      </c>
      <c r="BA219" s="122">
        <f t="shared" si="46"/>
        <v>1887093</v>
      </c>
      <c r="BB219" s="122">
        <f t="shared" si="47"/>
        <v>1538674</v>
      </c>
      <c r="BC219" s="122">
        <f t="shared" si="48"/>
        <v>3425767</v>
      </c>
      <c r="BD219" s="106"/>
    </row>
    <row r="220" spans="1:95" x14ac:dyDescent="0.25">
      <c r="A220" s="106" t="s">
        <v>95</v>
      </c>
      <c r="B220" s="105" t="s">
        <v>96</v>
      </c>
      <c r="C220" s="106" t="s">
        <v>97</v>
      </c>
      <c r="D220" s="132">
        <v>52016534</v>
      </c>
      <c r="E220" s="105" t="s">
        <v>1217</v>
      </c>
      <c r="F220" s="107" t="s">
        <v>1218</v>
      </c>
      <c r="G220" s="106" t="s">
        <v>36</v>
      </c>
      <c r="H220" s="107" t="s">
        <v>101</v>
      </c>
      <c r="I220" s="108" t="s">
        <v>159</v>
      </c>
      <c r="J220" s="108"/>
      <c r="K220" s="108"/>
      <c r="L220" s="109"/>
      <c r="M220" s="110"/>
      <c r="N220" s="160" t="s">
        <v>1219</v>
      </c>
      <c r="O220" s="110"/>
      <c r="P220" s="110" t="s">
        <v>103</v>
      </c>
      <c r="Q220" s="107" t="s">
        <v>386</v>
      </c>
      <c r="R220" s="111" t="s">
        <v>120</v>
      </c>
      <c r="S220" s="112" t="s">
        <v>404</v>
      </c>
      <c r="T220" s="151" t="s">
        <v>120</v>
      </c>
      <c r="U220" s="133" t="s">
        <v>1220</v>
      </c>
      <c r="V220" s="115">
        <v>25354</v>
      </c>
      <c r="W220" s="115">
        <f t="shared" ca="1" si="38"/>
        <v>42293.432304166665</v>
      </c>
      <c r="X220" s="116">
        <f t="shared" ca="1" si="39"/>
        <v>45.742465753424661</v>
      </c>
      <c r="Y220" s="117">
        <v>40059</v>
      </c>
      <c r="Z220" s="108">
        <f t="shared" ca="1" si="40"/>
        <v>6.0356164383561648</v>
      </c>
      <c r="AA220" s="118"/>
      <c r="AB220" s="119" t="s">
        <v>108</v>
      </c>
      <c r="AC220" s="119" t="s">
        <v>109</v>
      </c>
      <c r="AD220" s="120" t="s">
        <v>282</v>
      </c>
      <c r="AE220" s="119" t="s">
        <v>111</v>
      </c>
      <c r="AF220" s="108">
        <v>20</v>
      </c>
      <c r="AG220" s="108" t="s">
        <v>112</v>
      </c>
      <c r="AH220" s="169" t="s">
        <v>124</v>
      </c>
      <c r="AI220" s="169" t="s">
        <v>213</v>
      </c>
      <c r="AJ220" s="108"/>
      <c r="AK220" s="115">
        <v>41660</v>
      </c>
      <c r="AL220" s="115"/>
      <c r="AM220" s="115" t="s">
        <v>197</v>
      </c>
      <c r="AN220" s="46" t="s">
        <v>1221</v>
      </c>
      <c r="AO220" s="121">
        <f>VLOOKUP(I220,[3]DATOS!$B$6:$D$46,3)</f>
        <v>2049478</v>
      </c>
      <c r="AP220" s="122">
        <f t="shared" si="41"/>
        <v>1332161</v>
      </c>
      <c r="AQ220" s="122">
        <f t="shared" si="42"/>
        <v>3381639</v>
      </c>
      <c r="AR220" s="122">
        <f t="shared" si="43"/>
        <v>0</v>
      </c>
      <c r="AS220" s="122">
        <v>0</v>
      </c>
      <c r="AT220" s="122">
        <v>0</v>
      </c>
      <c r="AU220" s="122"/>
      <c r="AV220" s="122">
        <v>0</v>
      </c>
      <c r="AW220" s="122">
        <f t="shared" si="44"/>
        <v>29000</v>
      </c>
      <c r="AX220" s="122">
        <v>0</v>
      </c>
      <c r="AY220" s="134">
        <f>ROUND(AO220*15%,0)</f>
        <v>307422</v>
      </c>
      <c r="AZ220" s="122">
        <f t="shared" si="45"/>
        <v>0</v>
      </c>
      <c r="BA220" s="122">
        <f t="shared" si="46"/>
        <v>2049478</v>
      </c>
      <c r="BB220" s="122">
        <f t="shared" si="47"/>
        <v>1668583</v>
      </c>
      <c r="BC220" s="122">
        <f t="shared" si="48"/>
        <v>3718061</v>
      </c>
      <c r="BD220" s="106"/>
      <c r="BE220" s="125" t="str">
        <f>+CONCATENATE(Q220,R220)</f>
        <v>Oficina de Control Interno</v>
      </c>
      <c r="BH220" s="126"/>
      <c r="BI220" s="127"/>
    </row>
    <row r="221" spans="1:95" x14ac:dyDescent="0.25">
      <c r="A221" s="106" t="s">
        <v>140</v>
      </c>
      <c r="B221" s="105" t="s">
        <v>172</v>
      </c>
      <c r="C221" s="106" t="s">
        <v>142</v>
      </c>
      <c r="D221" s="132">
        <v>19389837</v>
      </c>
      <c r="E221" s="105" t="s">
        <v>1222</v>
      </c>
      <c r="F221" s="107" t="s">
        <v>1223</v>
      </c>
      <c r="G221" s="106" t="s">
        <v>36</v>
      </c>
      <c r="H221" s="107" t="s">
        <v>421</v>
      </c>
      <c r="I221" s="108" t="s">
        <v>422</v>
      </c>
      <c r="J221" s="108"/>
      <c r="K221" s="108"/>
      <c r="L221" s="107" t="s">
        <v>658</v>
      </c>
      <c r="M221" s="108" t="s">
        <v>175</v>
      </c>
      <c r="N221" s="109"/>
      <c r="O221" s="110"/>
      <c r="P221" s="110" t="s">
        <v>103</v>
      </c>
      <c r="Q221" s="107" t="s">
        <v>333</v>
      </c>
      <c r="R221" s="111" t="s">
        <v>953</v>
      </c>
      <c r="S221" s="112" t="s">
        <v>334</v>
      </c>
      <c r="T221" s="113" t="s">
        <v>1224</v>
      </c>
      <c r="U221" s="133" t="s">
        <v>1225</v>
      </c>
      <c r="V221" s="115">
        <v>21968</v>
      </c>
      <c r="W221" s="115">
        <f t="shared" ca="1" si="38"/>
        <v>42293.432304166665</v>
      </c>
      <c r="X221" s="116">
        <f t="shared" ca="1" si="39"/>
        <v>54.887671232876713</v>
      </c>
      <c r="Y221" s="117">
        <v>34817</v>
      </c>
      <c r="Z221" s="108">
        <f t="shared" ca="1" si="40"/>
        <v>20.186301369863013</v>
      </c>
      <c r="AA221" s="118"/>
      <c r="AB221" s="119" t="s">
        <v>152</v>
      </c>
      <c r="AC221" s="119" t="s">
        <v>153</v>
      </c>
      <c r="AD221" s="120" t="s">
        <v>560</v>
      </c>
      <c r="AE221" s="119" t="s">
        <v>154</v>
      </c>
      <c r="AF221" s="108">
        <v>47</v>
      </c>
      <c r="AG221" s="108" t="s">
        <v>112</v>
      </c>
      <c r="AH221" s="108" t="s">
        <v>221</v>
      </c>
      <c r="AI221" s="108" t="s">
        <v>114</v>
      </c>
      <c r="AJ221" s="108"/>
      <c r="AK221" s="115">
        <v>41913</v>
      </c>
      <c r="AL221" s="115"/>
      <c r="AM221" s="115"/>
      <c r="AN221" s="46" t="s">
        <v>1226</v>
      </c>
      <c r="AO221" s="121">
        <f>VLOOKUP(I221,[3]DATOS!$B$6:$D$46,3)</f>
        <v>2779762</v>
      </c>
      <c r="AP221" s="122">
        <f t="shared" si="41"/>
        <v>1806845</v>
      </c>
      <c r="AQ221" s="122">
        <f t="shared" si="42"/>
        <v>4586607</v>
      </c>
      <c r="AR221" s="122">
        <f t="shared" si="43"/>
        <v>0</v>
      </c>
      <c r="AS221" s="122">
        <v>0</v>
      </c>
      <c r="AT221" s="122">
        <v>0</v>
      </c>
      <c r="AU221" s="122"/>
      <c r="AV221" s="122">
        <v>0</v>
      </c>
      <c r="AW221" s="122">
        <f t="shared" si="44"/>
        <v>29000</v>
      </c>
      <c r="AX221" s="122">
        <v>0</v>
      </c>
      <c r="AY221" s="134">
        <f>ROUND(AO221*15%,0)</f>
        <v>416964</v>
      </c>
      <c r="AZ221" s="122">
        <f t="shared" si="45"/>
        <v>0</v>
      </c>
      <c r="BA221" s="122">
        <f t="shared" si="46"/>
        <v>2779762</v>
      </c>
      <c r="BB221" s="122">
        <f t="shared" si="47"/>
        <v>2252809</v>
      </c>
      <c r="BC221" s="122">
        <f t="shared" si="48"/>
        <v>5032571</v>
      </c>
      <c r="BD221" s="106"/>
      <c r="BE221" s="125" t="str">
        <f>+CONCATENATE(Q221,R221)</f>
        <v>Oficina de Tecnología e Informática- Grupo de Trabajo de Sistemas de Información</v>
      </c>
      <c r="BH221" s="126"/>
      <c r="BI221" s="127"/>
    </row>
    <row r="222" spans="1:95" ht="38.25" x14ac:dyDescent="0.25">
      <c r="A222" s="106" t="s">
        <v>95</v>
      </c>
      <c r="B222" s="105" t="s">
        <v>276</v>
      </c>
      <c r="C222" s="106" t="s">
        <v>97</v>
      </c>
      <c r="D222" s="132">
        <v>1032447400</v>
      </c>
      <c r="E222" s="105" t="s">
        <v>1227</v>
      </c>
      <c r="F222" s="107" t="s">
        <v>1228</v>
      </c>
      <c r="G222" s="106" t="s">
        <v>36</v>
      </c>
      <c r="H222" s="107" t="s">
        <v>130</v>
      </c>
      <c r="I222" s="108" t="s">
        <v>811</v>
      </c>
      <c r="J222" s="108"/>
      <c r="K222" s="108"/>
      <c r="L222" s="109"/>
      <c r="M222" s="110"/>
      <c r="N222" s="109"/>
      <c r="O222" s="110"/>
      <c r="P222" s="110" t="s">
        <v>103</v>
      </c>
      <c r="Q222" s="107" t="s">
        <v>642</v>
      </c>
      <c r="R222" s="109" t="s">
        <v>643</v>
      </c>
      <c r="S222" s="112" t="s">
        <v>1229</v>
      </c>
      <c r="T222" s="113"/>
      <c r="U222" s="133"/>
      <c r="V222" s="115">
        <v>33590</v>
      </c>
      <c r="W222" s="115">
        <f t="shared" ca="1" si="38"/>
        <v>42293.432304166665</v>
      </c>
      <c r="X222" s="116">
        <f t="shared" ca="1" si="39"/>
        <v>23.5013698630137</v>
      </c>
      <c r="Y222" s="117">
        <v>42103</v>
      </c>
      <c r="Z222" s="108">
        <f t="shared" ca="1" si="40"/>
        <v>0.51232876712328768</v>
      </c>
      <c r="AA222" s="118"/>
      <c r="AB222" s="119" t="s">
        <v>108</v>
      </c>
      <c r="AC222" s="119" t="s">
        <v>136</v>
      </c>
      <c r="AD222" s="120" t="s">
        <v>110</v>
      </c>
      <c r="AE222" s="119" t="s">
        <v>137</v>
      </c>
      <c r="AF222" s="108">
        <v>1030</v>
      </c>
      <c r="AG222" s="108" t="s">
        <v>70</v>
      </c>
      <c r="AH222" s="108" t="s">
        <v>260</v>
      </c>
      <c r="AI222" s="108" t="s">
        <v>114</v>
      </c>
      <c r="AJ222" s="108"/>
      <c r="AK222" s="115"/>
      <c r="AL222" s="115"/>
      <c r="AM222" s="115"/>
      <c r="AN222" s="15" t="s">
        <v>1230</v>
      </c>
      <c r="AO222" s="121">
        <f>VLOOKUP(I222,[3]DATOS!$B$6:$D$46,3)</f>
        <v>1253616</v>
      </c>
      <c r="AP222" s="122">
        <f t="shared" si="41"/>
        <v>814850</v>
      </c>
      <c r="AQ222" s="122">
        <f t="shared" si="42"/>
        <v>2068466</v>
      </c>
      <c r="AR222" s="122">
        <f t="shared" si="43"/>
        <v>74000</v>
      </c>
      <c r="AS222" s="122">
        <v>0</v>
      </c>
      <c r="AT222" s="122">
        <v>0</v>
      </c>
      <c r="AU222" s="122"/>
      <c r="AV222" s="122">
        <v>0</v>
      </c>
      <c r="AW222" s="122">
        <f t="shared" si="44"/>
        <v>29000</v>
      </c>
      <c r="AX222" s="122">
        <v>0</v>
      </c>
      <c r="AY222" s="134">
        <v>0</v>
      </c>
      <c r="AZ222" s="122">
        <f t="shared" si="45"/>
        <v>0</v>
      </c>
      <c r="BA222" s="122">
        <f t="shared" si="46"/>
        <v>1327616</v>
      </c>
      <c r="BB222" s="122">
        <f t="shared" si="47"/>
        <v>843850</v>
      </c>
      <c r="BC222" s="122">
        <f t="shared" si="48"/>
        <v>2171466</v>
      </c>
      <c r="BD222" s="106"/>
    </row>
    <row r="223" spans="1:95" ht="25.5" x14ac:dyDescent="0.25">
      <c r="A223" s="106" t="s">
        <v>140</v>
      </c>
      <c r="B223" s="105" t="s">
        <v>141</v>
      </c>
      <c r="C223" s="106" t="s">
        <v>142</v>
      </c>
      <c r="D223" s="132">
        <v>19358668</v>
      </c>
      <c r="E223" s="105" t="s">
        <v>1231</v>
      </c>
      <c r="F223" s="107" t="s">
        <v>1232</v>
      </c>
      <c r="G223" s="106" t="s">
        <v>36</v>
      </c>
      <c r="H223" s="107" t="s">
        <v>101</v>
      </c>
      <c r="I223" s="108" t="s">
        <v>193</v>
      </c>
      <c r="J223" s="108">
        <v>106</v>
      </c>
      <c r="K223" s="108"/>
      <c r="L223" s="109"/>
      <c r="M223" s="110"/>
      <c r="N223" s="109"/>
      <c r="O223" s="110"/>
      <c r="P223" s="110" t="s">
        <v>103</v>
      </c>
      <c r="Q223" s="107" t="s">
        <v>149</v>
      </c>
      <c r="R223" s="111" t="s">
        <v>120</v>
      </c>
      <c r="S223" s="112" t="s">
        <v>106</v>
      </c>
      <c r="T223" s="113" t="s">
        <v>1233</v>
      </c>
      <c r="U223" s="133">
        <v>44147</v>
      </c>
      <c r="V223" s="115">
        <v>20323</v>
      </c>
      <c r="W223" s="115">
        <f t="shared" ca="1" si="38"/>
        <v>42293.432304166665</v>
      </c>
      <c r="X223" s="116">
        <f t="shared" ca="1" si="39"/>
        <v>59.326027397260276</v>
      </c>
      <c r="Y223" s="117">
        <v>36804</v>
      </c>
      <c r="Z223" s="108">
        <f t="shared" ca="1" si="40"/>
        <v>14.824657534246576</v>
      </c>
      <c r="AA223" s="118"/>
      <c r="AB223" s="119" t="s">
        <v>108</v>
      </c>
      <c r="AC223" s="119" t="s">
        <v>109</v>
      </c>
      <c r="AD223" s="120" t="s">
        <v>110</v>
      </c>
      <c r="AE223" s="119" t="s">
        <v>154</v>
      </c>
      <c r="AF223" s="108">
        <v>3100</v>
      </c>
      <c r="AG223" s="108" t="s">
        <v>70</v>
      </c>
      <c r="AH223" s="108" t="s">
        <v>124</v>
      </c>
      <c r="AI223" s="108" t="s">
        <v>114</v>
      </c>
      <c r="AJ223" s="108"/>
      <c r="AK223" s="115">
        <v>40933</v>
      </c>
      <c r="AL223" s="115"/>
      <c r="AM223" s="115" t="s">
        <v>197</v>
      </c>
      <c r="AN223" s="17" t="s">
        <v>1234</v>
      </c>
      <c r="AO223" s="121">
        <f>VLOOKUP(I223,[3]DATOS!$B$6:$D$46,3)</f>
        <v>2320554</v>
      </c>
      <c r="AP223" s="122">
        <f t="shared" si="41"/>
        <v>1508360</v>
      </c>
      <c r="AQ223" s="122">
        <f t="shared" si="42"/>
        <v>3828914</v>
      </c>
      <c r="AR223" s="122">
        <f t="shared" si="43"/>
        <v>0</v>
      </c>
      <c r="AS223" s="122">
        <v>0</v>
      </c>
      <c r="AT223" s="122">
        <v>0</v>
      </c>
      <c r="AU223" s="122"/>
      <c r="AV223" s="122">
        <v>0</v>
      </c>
      <c r="AW223" s="122">
        <f t="shared" si="44"/>
        <v>29000</v>
      </c>
      <c r="AX223" s="122">
        <v>0</v>
      </c>
      <c r="AY223" s="134">
        <f>ROUND(AO223*15%,0)</f>
        <v>348083</v>
      </c>
      <c r="AZ223" s="122">
        <f t="shared" si="45"/>
        <v>0</v>
      </c>
      <c r="BA223" s="122">
        <f t="shared" si="46"/>
        <v>2320554</v>
      </c>
      <c r="BB223" s="122">
        <f t="shared" si="47"/>
        <v>1885443</v>
      </c>
      <c r="BC223" s="122">
        <f t="shared" si="48"/>
        <v>4205997</v>
      </c>
      <c r="BD223" s="106"/>
      <c r="BE223" s="125" t="str">
        <f>+CONCATENATE(Q223,R223)</f>
        <v>Dirección de Investigaciones de Protección al Consumidor</v>
      </c>
      <c r="BH223" s="126"/>
      <c r="BI223" s="127"/>
    </row>
    <row r="224" spans="1:95" x14ac:dyDescent="0.25">
      <c r="A224" s="85" t="s">
        <v>95</v>
      </c>
      <c r="B224" s="86" t="s">
        <v>96</v>
      </c>
      <c r="C224" s="85" t="s">
        <v>97</v>
      </c>
      <c r="D224" s="87">
        <v>52264707</v>
      </c>
      <c r="E224" s="86" t="s">
        <v>1235</v>
      </c>
      <c r="F224" s="88" t="s">
        <v>1236</v>
      </c>
      <c r="G224" s="85" t="s">
        <v>36</v>
      </c>
      <c r="H224" s="88" t="s">
        <v>101</v>
      </c>
      <c r="I224" s="89" t="s">
        <v>147</v>
      </c>
      <c r="J224" s="89">
        <v>245</v>
      </c>
      <c r="K224" s="89"/>
      <c r="L224" s="88"/>
      <c r="M224" s="89"/>
      <c r="N224" s="178"/>
      <c r="O224" s="89"/>
      <c r="P224" s="91" t="s">
        <v>103</v>
      </c>
      <c r="Q224" s="88" t="s">
        <v>167</v>
      </c>
      <c r="R224" s="111" t="s">
        <v>226</v>
      </c>
      <c r="S224" s="92" t="s">
        <v>1237</v>
      </c>
      <c r="T224" s="93" t="s">
        <v>1238</v>
      </c>
      <c r="U224" s="94" t="s">
        <v>1239</v>
      </c>
      <c r="V224" s="95">
        <v>27963</v>
      </c>
      <c r="W224" s="95">
        <f t="shared" ca="1" si="38"/>
        <v>42293.432304166665</v>
      </c>
      <c r="X224" s="96">
        <f t="shared" ca="1" si="39"/>
        <v>38.695890410958903</v>
      </c>
      <c r="Y224" s="97">
        <v>41489</v>
      </c>
      <c r="Z224" s="89">
        <f t="shared" ca="1" si="40"/>
        <v>2.1726027397260275</v>
      </c>
      <c r="AA224" s="118"/>
      <c r="AB224" s="99" t="s">
        <v>108</v>
      </c>
      <c r="AC224" s="99" t="s">
        <v>109</v>
      </c>
      <c r="AD224" s="99" t="s">
        <v>110</v>
      </c>
      <c r="AE224" s="99" t="s">
        <v>111</v>
      </c>
      <c r="AF224" s="89">
        <v>107</v>
      </c>
      <c r="AG224" s="89" t="s">
        <v>112</v>
      </c>
      <c r="AH224" s="89" t="s">
        <v>221</v>
      </c>
      <c r="AI224" s="108" t="s">
        <v>114</v>
      </c>
      <c r="AJ224" s="89"/>
      <c r="AK224" s="95">
        <v>41526</v>
      </c>
      <c r="AL224" s="95"/>
      <c r="AM224" s="95"/>
      <c r="AN224" s="11" t="s">
        <v>1240</v>
      </c>
      <c r="AO224" s="121">
        <f>VLOOKUP(I224,[3]DATOS!$B$6:$D$46,3)</f>
        <v>1887093</v>
      </c>
      <c r="AP224" s="122">
        <f t="shared" si="41"/>
        <v>1226610</v>
      </c>
      <c r="AQ224" s="101">
        <f t="shared" si="42"/>
        <v>3113703</v>
      </c>
      <c r="AR224" s="122">
        <f t="shared" si="43"/>
        <v>0</v>
      </c>
      <c r="AS224" s="101">
        <v>0</v>
      </c>
      <c r="AT224" s="122">
        <f>ROUND(+AQ224*20%,0)</f>
        <v>622741</v>
      </c>
      <c r="AU224" s="101"/>
      <c r="AV224" s="101">
        <v>0</v>
      </c>
      <c r="AW224" s="101">
        <f t="shared" si="44"/>
        <v>29000</v>
      </c>
      <c r="AX224" s="101">
        <v>0</v>
      </c>
      <c r="AY224" s="134">
        <f>ROUND(AO224*15%,0)</f>
        <v>283064</v>
      </c>
      <c r="AZ224" s="101">
        <f t="shared" si="45"/>
        <v>0</v>
      </c>
      <c r="BA224" s="122">
        <f t="shared" si="46"/>
        <v>2509834</v>
      </c>
      <c r="BB224" s="122">
        <f t="shared" si="47"/>
        <v>1538674</v>
      </c>
      <c r="BC224" s="122">
        <f t="shared" si="48"/>
        <v>4048508</v>
      </c>
      <c r="BD224" s="106"/>
      <c r="BE224" s="125" t="str">
        <f>+CONCATENATE(Q224,R224)</f>
        <v>Secretaría General- Grupo de Trabajo de Notificaciones y Certificaciones</v>
      </c>
      <c r="BH224" s="135"/>
      <c r="BI224" s="127"/>
    </row>
    <row r="225" spans="1:96" x14ac:dyDescent="0.25">
      <c r="A225" s="106" t="s">
        <v>95</v>
      </c>
      <c r="B225" s="105" t="s">
        <v>96</v>
      </c>
      <c r="C225" s="106" t="s">
        <v>97</v>
      </c>
      <c r="D225" s="132">
        <v>53066085</v>
      </c>
      <c r="E225" s="105" t="s">
        <v>1241</v>
      </c>
      <c r="F225" s="107" t="s">
        <v>1242</v>
      </c>
      <c r="G225" s="106" t="s">
        <v>36</v>
      </c>
      <c r="H225" s="107" t="s">
        <v>620</v>
      </c>
      <c r="I225" s="108" t="s">
        <v>422</v>
      </c>
      <c r="J225" s="108">
        <v>62</v>
      </c>
      <c r="K225" s="108"/>
      <c r="L225" s="109"/>
      <c r="M225" s="110"/>
      <c r="N225" s="109"/>
      <c r="O225" s="110" t="s">
        <v>467</v>
      </c>
      <c r="P225" s="110" t="s">
        <v>103</v>
      </c>
      <c r="Q225" s="107" t="s">
        <v>274</v>
      </c>
      <c r="R225" s="109" t="s">
        <v>391</v>
      </c>
      <c r="S225" s="176" t="s">
        <v>106</v>
      </c>
      <c r="T225" s="143" t="s">
        <v>107</v>
      </c>
      <c r="U225" s="140">
        <v>171105</v>
      </c>
      <c r="V225" s="145">
        <v>30981</v>
      </c>
      <c r="W225" s="146">
        <f t="shared" ca="1" si="38"/>
        <v>42293.432304166665</v>
      </c>
      <c r="X225" s="147">
        <f t="shared" ca="1" si="39"/>
        <v>30.547945205479451</v>
      </c>
      <c r="Y225" s="148">
        <v>40956</v>
      </c>
      <c r="Z225" s="147">
        <f t="shared" ca="1" si="40"/>
        <v>3.6136986301369864</v>
      </c>
      <c r="AA225" s="118"/>
      <c r="AB225" s="119" t="s">
        <v>108</v>
      </c>
      <c r="AC225" s="119" t="s">
        <v>109</v>
      </c>
      <c r="AD225" s="120" t="s">
        <v>110</v>
      </c>
      <c r="AE225" s="119" t="s">
        <v>111</v>
      </c>
      <c r="AF225" s="108">
        <v>7015</v>
      </c>
      <c r="AG225" s="108" t="s">
        <v>70</v>
      </c>
      <c r="AH225" s="165" t="s">
        <v>124</v>
      </c>
      <c r="AI225" s="108" t="s">
        <v>114</v>
      </c>
      <c r="AJ225" s="150"/>
      <c r="AK225" s="115"/>
      <c r="AL225" s="115"/>
      <c r="AM225" s="130" t="s">
        <v>180</v>
      </c>
      <c r="AN225" s="29" t="s">
        <v>1243</v>
      </c>
      <c r="AO225" s="121">
        <f>VLOOKUP(I225,[3]DATOS!$B$6:$D$46,3)</f>
        <v>2779762</v>
      </c>
      <c r="AP225" s="122">
        <f t="shared" si="41"/>
        <v>1806845</v>
      </c>
      <c r="AQ225" s="122">
        <f t="shared" si="42"/>
        <v>4586607</v>
      </c>
      <c r="AR225" s="122">
        <f t="shared" si="43"/>
        <v>0</v>
      </c>
      <c r="AS225" s="122">
        <v>0</v>
      </c>
      <c r="AT225" s="122">
        <f>ROUND(+AQ225*20%,0)</f>
        <v>917321</v>
      </c>
      <c r="AU225" s="122"/>
      <c r="AV225" s="122">
        <v>0</v>
      </c>
      <c r="AW225" s="122">
        <f t="shared" si="44"/>
        <v>29000</v>
      </c>
      <c r="AX225" s="122">
        <v>0</v>
      </c>
      <c r="AY225" s="134">
        <v>0</v>
      </c>
      <c r="AZ225" s="122">
        <f t="shared" si="45"/>
        <v>0</v>
      </c>
      <c r="BA225" s="122">
        <f t="shared" si="46"/>
        <v>3697083</v>
      </c>
      <c r="BB225" s="122">
        <f t="shared" si="47"/>
        <v>1835845</v>
      </c>
      <c r="BC225" s="122">
        <f t="shared" si="48"/>
        <v>5532928</v>
      </c>
      <c r="BD225" s="106"/>
    </row>
    <row r="226" spans="1:96" x14ac:dyDescent="0.25">
      <c r="A226" s="106" t="s">
        <v>140</v>
      </c>
      <c r="B226" s="105" t="s">
        <v>141</v>
      </c>
      <c r="C226" s="106" t="s">
        <v>142</v>
      </c>
      <c r="D226" s="132">
        <v>80503882</v>
      </c>
      <c r="E226" s="105" t="s">
        <v>1176</v>
      </c>
      <c r="F226" s="107" t="s">
        <v>1244</v>
      </c>
      <c r="G226" s="106" t="s">
        <v>36</v>
      </c>
      <c r="H226" s="107" t="s">
        <v>101</v>
      </c>
      <c r="I226" s="108" t="s">
        <v>159</v>
      </c>
      <c r="J226" s="108">
        <v>199</v>
      </c>
      <c r="K226" s="108"/>
      <c r="L226" s="109"/>
      <c r="M226" s="110"/>
      <c r="N226" s="109"/>
      <c r="O226" s="110"/>
      <c r="P226" s="110" t="s">
        <v>103</v>
      </c>
      <c r="Q226" s="107" t="s">
        <v>217</v>
      </c>
      <c r="R226" s="111" t="s">
        <v>218</v>
      </c>
      <c r="S226" s="112" t="s">
        <v>1136</v>
      </c>
      <c r="T226" s="113"/>
      <c r="U226" s="206" t="s">
        <v>1245</v>
      </c>
      <c r="V226" s="115">
        <v>26923</v>
      </c>
      <c r="W226" s="115">
        <f t="shared" ca="1" si="38"/>
        <v>42293.432304166665</v>
      </c>
      <c r="X226" s="116">
        <f t="shared" ca="1" si="39"/>
        <v>41.506849315068493</v>
      </c>
      <c r="Y226" s="117">
        <v>36728</v>
      </c>
      <c r="Z226" s="108">
        <f t="shared" ca="1" si="40"/>
        <v>15.027397260273972</v>
      </c>
      <c r="AA226" s="118"/>
      <c r="AB226" s="119" t="s">
        <v>108</v>
      </c>
      <c r="AC226" s="119" t="s">
        <v>109</v>
      </c>
      <c r="AD226" s="120" t="s">
        <v>110</v>
      </c>
      <c r="AE226" s="119" t="s">
        <v>154</v>
      </c>
      <c r="AF226" s="108">
        <v>2023</v>
      </c>
      <c r="AG226" s="108" t="s">
        <v>70</v>
      </c>
      <c r="AH226" s="108" t="s">
        <v>160</v>
      </c>
      <c r="AI226" s="108" t="s">
        <v>155</v>
      </c>
      <c r="AJ226" s="108"/>
      <c r="AK226" s="115">
        <v>40205</v>
      </c>
      <c r="AL226" s="115"/>
      <c r="AM226" s="115"/>
      <c r="AN226" s="15" t="s">
        <v>1246</v>
      </c>
      <c r="AO226" s="121">
        <f>VLOOKUP(I226,[3]DATOS!$B$6:$D$46,3)</f>
        <v>2049478</v>
      </c>
      <c r="AP226" s="122">
        <f t="shared" si="41"/>
        <v>1332161</v>
      </c>
      <c r="AQ226" s="122">
        <f t="shared" si="42"/>
        <v>3381639</v>
      </c>
      <c r="AR226" s="122">
        <f t="shared" si="43"/>
        <v>0</v>
      </c>
      <c r="AS226" s="122">
        <v>0</v>
      </c>
      <c r="AT226" s="122">
        <v>0</v>
      </c>
      <c r="AU226" s="122"/>
      <c r="AV226" s="122">
        <v>0</v>
      </c>
      <c r="AW226" s="122">
        <f t="shared" si="44"/>
        <v>29000</v>
      </c>
      <c r="AX226" s="122">
        <v>0</v>
      </c>
      <c r="AY226" s="134">
        <v>0</v>
      </c>
      <c r="AZ226" s="122">
        <f t="shared" si="45"/>
        <v>0</v>
      </c>
      <c r="BA226" s="122">
        <f t="shared" si="46"/>
        <v>2049478</v>
      </c>
      <c r="BB226" s="122">
        <f t="shared" si="47"/>
        <v>1361161</v>
      </c>
      <c r="BC226" s="122">
        <f t="shared" si="48"/>
        <v>3410639</v>
      </c>
      <c r="BD226" s="106"/>
      <c r="BE226" s="125" t="str">
        <f>+CONCATENATE(Q226,R226)</f>
        <v>Dirección de Nuevas Creaciones- Grupo de Trabajo de Ciencias Químicas</v>
      </c>
      <c r="BH226" s="126"/>
      <c r="BI226" s="127"/>
    </row>
    <row r="227" spans="1:96" x14ac:dyDescent="0.25">
      <c r="A227" s="106" t="s">
        <v>140</v>
      </c>
      <c r="B227" s="105" t="s">
        <v>141</v>
      </c>
      <c r="C227" s="106" t="s">
        <v>142</v>
      </c>
      <c r="D227" s="132">
        <v>79505592</v>
      </c>
      <c r="E227" s="105" t="s">
        <v>1247</v>
      </c>
      <c r="F227" s="107" t="s">
        <v>1248</v>
      </c>
      <c r="G227" s="106" t="s">
        <v>36</v>
      </c>
      <c r="H227" s="107" t="s">
        <v>376</v>
      </c>
      <c r="I227" s="108" t="s">
        <v>377</v>
      </c>
      <c r="J227" s="108">
        <v>6</v>
      </c>
      <c r="K227" s="108"/>
      <c r="L227" s="109"/>
      <c r="M227" s="110"/>
      <c r="N227" s="109"/>
      <c r="O227" s="110"/>
      <c r="P227" s="110" t="s">
        <v>202</v>
      </c>
      <c r="Q227" s="107" t="s">
        <v>342</v>
      </c>
      <c r="R227" s="111" t="s">
        <v>120</v>
      </c>
      <c r="S227" s="112" t="s">
        <v>106</v>
      </c>
      <c r="T227" s="113" t="s">
        <v>1249</v>
      </c>
      <c r="U227" s="114">
        <v>78472</v>
      </c>
      <c r="V227" s="115">
        <v>25398</v>
      </c>
      <c r="W227" s="115">
        <f t="shared" ca="1" si="38"/>
        <v>42293.432304166665</v>
      </c>
      <c r="X227" s="116">
        <f t="shared" ca="1" si="39"/>
        <v>45.62191780821918</v>
      </c>
      <c r="Y227" s="117">
        <v>40452</v>
      </c>
      <c r="Z227" s="108">
        <f t="shared" ca="1" si="40"/>
        <v>4.9726027397260273</v>
      </c>
      <c r="AA227" s="118"/>
      <c r="AB227" s="119" t="s">
        <v>168</v>
      </c>
      <c r="AC227" s="119" t="s">
        <v>168</v>
      </c>
      <c r="AD227" s="120"/>
      <c r="AE227" s="119" t="s">
        <v>336</v>
      </c>
      <c r="AF227" s="108">
        <v>6000</v>
      </c>
      <c r="AG227" s="108" t="s">
        <v>70</v>
      </c>
      <c r="AH227" s="108" t="s">
        <v>160</v>
      </c>
      <c r="AI227" s="108" t="s">
        <v>196</v>
      </c>
      <c r="AJ227" s="108"/>
      <c r="AK227" s="115">
        <v>40959</v>
      </c>
      <c r="AL227" s="115"/>
      <c r="AM227" s="115"/>
      <c r="AN227" s="15" t="s">
        <v>1250</v>
      </c>
      <c r="AO227" s="121">
        <f>VLOOKUP(I227,[3]DATOS!$B$6:$D$46,3)</f>
        <v>5920733</v>
      </c>
      <c r="AP227" s="122">
        <f t="shared" si="41"/>
        <v>3848476</v>
      </c>
      <c r="AQ227" s="122">
        <f t="shared" si="42"/>
        <v>9769209</v>
      </c>
      <c r="AR227" s="122">
        <f t="shared" si="43"/>
        <v>0</v>
      </c>
      <c r="AS227" s="122">
        <f>ROUND(+AO227/2,0)</f>
        <v>2960367</v>
      </c>
      <c r="AT227" s="122">
        <v>0</v>
      </c>
      <c r="AU227" s="122"/>
      <c r="AV227" s="122">
        <v>0</v>
      </c>
      <c r="AW227" s="122">
        <f t="shared" si="44"/>
        <v>29000</v>
      </c>
      <c r="AX227" s="122">
        <v>0</v>
      </c>
      <c r="AY227" s="134">
        <f>ROUND(AO227*15%,0)</f>
        <v>888110</v>
      </c>
      <c r="AZ227" s="122">
        <f t="shared" si="45"/>
        <v>1924239</v>
      </c>
      <c r="BA227" s="122">
        <f t="shared" si="46"/>
        <v>8881100</v>
      </c>
      <c r="BB227" s="122">
        <f t="shared" si="47"/>
        <v>6689825</v>
      </c>
      <c r="BC227" s="122">
        <f t="shared" si="48"/>
        <v>15570925</v>
      </c>
      <c r="BD227" s="106"/>
      <c r="BE227" s="125" t="str">
        <f>+CONCATENATE(Q227,R227)</f>
        <v>Despacho del Superintendente Delegado para el Control y Verificación de Reglamentos Técnicos y Metrología Legal</v>
      </c>
      <c r="BH227" s="126"/>
      <c r="BI227" s="127"/>
    </row>
    <row r="228" spans="1:96" x14ac:dyDescent="0.25">
      <c r="A228" s="140" t="s">
        <v>255</v>
      </c>
      <c r="B228" s="105" t="s">
        <v>141</v>
      </c>
      <c r="C228" s="106" t="s">
        <v>142</v>
      </c>
      <c r="D228" s="174">
        <v>80163311</v>
      </c>
      <c r="E228" s="142" t="s">
        <v>1251</v>
      </c>
      <c r="F228" s="142" t="s">
        <v>1252</v>
      </c>
      <c r="G228" s="106" t="s">
        <v>36</v>
      </c>
      <c r="H228" s="107" t="s">
        <v>101</v>
      </c>
      <c r="I228" s="108" t="s">
        <v>159</v>
      </c>
      <c r="J228" s="108">
        <v>194</v>
      </c>
      <c r="K228" s="108"/>
      <c r="L228" s="109"/>
      <c r="M228" s="110"/>
      <c r="N228" s="109"/>
      <c r="O228" s="110" t="s">
        <v>467</v>
      </c>
      <c r="P228" s="110" t="s">
        <v>103</v>
      </c>
      <c r="Q228" s="107" t="s">
        <v>274</v>
      </c>
      <c r="R228" s="109" t="s">
        <v>1214</v>
      </c>
      <c r="S228" s="176" t="s">
        <v>106</v>
      </c>
      <c r="T228" s="143"/>
      <c r="U228" s="140">
        <v>179393</v>
      </c>
      <c r="V228" s="145">
        <v>30515</v>
      </c>
      <c r="W228" s="146">
        <f t="shared" ca="1" si="38"/>
        <v>42293.432304166665</v>
      </c>
      <c r="X228" s="147">
        <f t="shared" ca="1" si="39"/>
        <v>31.802739726027397</v>
      </c>
      <c r="Y228" s="148">
        <v>40940</v>
      </c>
      <c r="Z228" s="147">
        <f t="shared" ca="1" si="40"/>
        <v>3.6575342465753424</v>
      </c>
      <c r="AA228" s="118"/>
      <c r="AB228" s="119" t="s">
        <v>108</v>
      </c>
      <c r="AC228" s="119" t="s">
        <v>109</v>
      </c>
      <c r="AD228" s="120" t="s">
        <v>110</v>
      </c>
      <c r="AE228" s="119" t="s">
        <v>154</v>
      </c>
      <c r="AF228" s="108">
        <v>7020</v>
      </c>
      <c r="AG228" s="108" t="s">
        <v>70</v>
      </c>
      <c r="AH228" s="149" t="s">
        <v>221</v>
      </c>
      <c r="AI228" s="108" t="s">
        <v>114</v>
      </c>
      <c r="AJ228" s="150"/>
      <c r="AK228" s="115"/>
      <c r="AL228" s="115"/>
      <c r="AM228" s="115"/>
      <c r="AN228" s="29" t="s">
        <v>1253</v>
      </c>
      <c r="AO228" s="121">
        <f>VLOOKUP(I228,[3]DATOS!$B$6:$D$46,3)</f>
        <v>2049478</v>
      </c>
      <c r="AP228" s="122">
        <f t="shared" si="41"/>
        <v>1332161</v>
      </c>
      <c r="AQ228" s="122">
        <f t="shared" si="42"/>
        <v>3381639</v>
      </c>
      <c r="AR228" s="122">
        <f t="shared" si="43"/>
        <v>0</v>
      </c>
      <c r="AS228" s="122">
        <v>0</v>
      </c>
      <c r="AT228" s="122">
        <f>ROUND(+AQ228*20%,0)</f>
        <v>676328</v>
      </c>
      <c r="AU228" s="122"/>
      <c r="AV228" s="122">
        <v>0</v>
      </c>
      <c r="AW228" s="122">
        <f t="shared" si="44"/>
        <v>29000</v>
      </c>
      <c r="AX228" s="122">
        <v>0</v>
      </c>
      <c r="AY228" s="134">
        <v>0</v>
      </c>
      <c r="AZ228" s="122">
        <f t="shared" si="45"/>
        <v>0</v>
      </c>
      <c r="BA228" s="122">
        <f t="shared" si="46"/>
        <v>2725806</v>
      </c>
      <c r="BB228" s="122">
        <f t="shared" si="47"/>
        <v>1361161</v>
      </c>
      <c r="BC228" s="122">
        <f t="shared" si="48"/>
        <v>4086967</v>
      </c>
      <c r="BD228" s="106"/>
    </row>
    <row r="229" spans="1:96" ht="25.5" x14ac:dyDescent="0.25">
      <c r="A229" s="106" t="s">
        <v>95</v>
      </c>
      <c r="B229" s="105" t="s">
        <v>96</v>
      </c>
      <c r="C229" s="106" t="s">
        <v>97</v>
      </c>
      <c r="D229" s="132">
        <v>39777348</v>
      </c>
      <c r="E229" s="105" t="s">
        <v>1254</v>
      </c>
      <c r="F229" s="107" t="s">
        <v>1255</v>
      </c>
      <c r="G229" s="106" t="s">
        <v>36</v>
      </c>
      <c r="H229" s="107" t="s">
        <v>620</v>
      </c>
      <c r="I229" s="108" t="s">
        <v>570</v>
      </c>
      <c r="J229" s="108">
        <v>520</v>
      </c>
      <c r="K229" s="108"/>
      <c r="L229" s="107"/>
      <c r="M229" s="108"/>
      <c r="N229" s="109"/>
      <c r="O229" s="110"/>
      <c r="P229" s="110" t="s">
        <v>103</v>
      </c>
      <c r="Q229" s="107" t="s">
        <v>119</v>
      </c>
      <c r="R229" s="111" t="s">
        <v>742</v>
      </c>
      <c r="S229" s="112" t="s">
        <v>846</v>
      </c>
      <c r="T229" s="112"/>
      <c r="U229" s="133">
        <v>11777</v>
      </c>
      <c r="V229" s="115">
        <v>24974</v>
      </c>
      <c r="W229" s="115">
        <f t="shared" ca="1" si="38"/>
        <v>42293.432304166665</v>
      </c>
      <c r="X229" s="116">
        <f t="shared" ca="1" si="39"/>
        <v>46.767123287671232</v>
      </c>
      <c r="Y229" s="117">
        <v>41122</v>
      </c>
      <c r="Z229" s="108">
        <f t="shared" ca="1" si="40"/>
        <v>3.1643835616438358</v>
      </c>
      <c r="AA229" s="118"/>
      <c r="AB229" s="119" t="s">
        <v>108</v>
      </c>
      <c r="AC229" s="119" t="s">
        <v>109</v>
      </c>
      <c r="AD229" s="120" t="s">
        <v>110</v>
      </c>
      <c r="AE229" s="119" t="s">
        <v>111</v>
      </c>
      <c r="AF229" s="108">
        <v>33</v>
      </c>
      <c r="AG229" s="108" t="s">
        <v>112</v>
      </c>
      <c r="AH229" s="169" t="s">
        <v>160</v>
      </c>
      <c r="AI229" s="108" t="s">
        <v>114</v>
      </c>
      <c r="AJ229" s="108"/>
      <c r="AK229" s="115"/>
      <c r="AL229" s="115"/>
      <c r="AM229" s="115"/>
      <c r="AN229" s="16" t="s">
        <v>1256</v>
      </c>
      <c r="AO229" s="121">
        <f>VLOOKUP(I229,[3]DATOS!$B$6:$D$46,3)</f>
        <v>3729631</v>
      </c>
      <c r="AP229" s="122">
        <f t="shared" si="41"/>
        <v>2424260</v>
      </c>
      <c r="AQ229" s="122">
        <f t="shared" si="42"/>
        <v>6153891</v>
      </c>
      <c r="AR229" s="122">
        <f t="shared" si="43"/>
        <v>0</v>
      </c>
      <c r="AS229" s="122">
        <v>0</v>
      </c>
      <c r="AT229" s="122">
        <v>0</v>
      </c>
      <c r="AU229" s="122"/>
      <c r="AV229" s="122">
        <v>0</v>
      </c>
      <c r="AW229" s="122">
        <f t="shared" si="44"/>
        <v>29000</v>
      </c>
      <c r="AX229" s="122">
        <v>0</v>
      </c>
      <c r="AY229" s="134">
        <v>0</v>
      </c>
      <c r="AZ229" s="122">
        <f t="shared" si="45"/>
        <v>0</v>
      </c>
      <c r="BA229" s="122">
        <f t="shared" si="46"/>
        <v>3729631</v>
      </c>
      <c r="BB229" s="122">
        <f t="shared" si="47"/>
        <v>2453260</v>
      </c>
      <c r="BC229" s="122">
        <f t="shared" si="48"/>
        <v>6182891</v>
      </c>
      <c r="BD229" s="106"/>
      <c r="BE229" s="125" t="str">
        <f>+CONCATENATE(Q229,R229)</f>
        <v>Oficina de Servicios al Consumidor y de Apoyo Empresarial- Grupo de Trabajo de Comunicación</v>
      </c>
      <c r="BH229" s="126"/>
      <c r="BI229" s="127"/>
    </row>
    <row r="230" spans="1:96" x14ac:dyDescent="0.2">
      <c r="A230" s="106" t="s">
        <v>95</v>
      </c>
      <c r="B230" s="105" t="s">
        <v>96</v>
      </c>
      <c r="C230" s="106" t="s">
        <v>97</v>
      </c>
      <c r="D230" s="132">
        <v>1102813078</v>
      </c>
      <c r="E230" s="105" t="s">
        <v>1257</v>
      </c>
      <c r="F230" s="107" t="s">
        <v>1258</v>
      </c>
      <c r="G230" s="106" t="s">
        <v>1259</v>
      </c>
      <c r="H230" s="107" t="s">
        <v>101</v>
      </c>
      <c r="I230" s="108" t="s">
        <v>358</v>
      </c>
      <c r="J230" s="108"/>
      <c r="K230" s="108"/>
      <c r="L230" s="109"/>
      <c r="M230" s="110"/>
      <c r="N230" s="160" t="s">
        <v>1260</v>
      </c>
      <c r="O230" s="110"/>
      <c r="P230" s="110" t="s">
        <v>103</v>
      </c>
      <c r="Q230" s="107" t="s">
        <v>249</v>
      </c>
      <c r="R230" s="109"/>
      <c r="S230" s="112" t="s">
        <v>106</v>
      </c>
      <c r="T230" s="113" t="s">
        <v>1261</v>
      </c>
      <c r="U230" s="133">
        <v>209327</v>
      </c>
      <c r="V230" s="115">
        <v>32163</v>
      </c>
      <c r="W230" s="115">
        <f t="shared" ca="1" si="38"/>
        <v>42293.432304166665</v>
      </c>
      <c r="X230" s="116">
        <f t="shared" ca="1" si="39"/>
        <v>27.356164383561644</v>
      </c>
      <c r="Y230" s="117">
        <v>42011</v>
      </c>
      <c r="Z230" s="108">
        <f t="shared" ca="1" si="40"/>
        <v>0.76438356164383559</v>
      </c>
      <c r="AA230" s="118"/>
      <c r="AB230" s="119" t="s">
        <v>108</v>
      </c>
      <c r="AC230" s="119" t="s">
        <v>109</v>
      </c>
      <c r="AD230" s="120" t="s">
        <v>282</v>
      </c>
      <c r="AE230" s="119" t="s">
        <v>111</v>
      </c>
      <c r="AF230" s="108">
        <v>10</v>
      </c>
      <c r="AG230" s="108" t="s">
        <v>112</v>
      </c>
      <c r="AH230" s="108" t="s">
        <v>605</v>
      </c>
      <c r="AI230" s="108" t="s">
        <v>114</v>
      </c>
      <c r="AJ230" s="108"/>
      <c r="AK230" s="115"/>
      <c r="AL230" s="115"/>
      <c r="AM230" s="115"/>
      <c r="AN230" s="43" t="s">
        <v>1262</v>
      </c>
      <c r="AO230" s="121">
        <f>VLOOKUP(I230,[3]DATOS!$B$6:$D$46,3)</f>
        <v>1694203</v>
      </c>
      <c r="AP230" s="122">
        <f t="shared" si="41"/>
        <v>1101232</v>
      </c>
      <c r="AQ230" s="122">
        <f t="shared" si="42"/>
        <v>2795435</v>
      </c>
      <c r="AR230" s="122">
        <f t="shared" si="43"/>
        <v>0</v>
      </c>
      <c r="AS230" s="122">
        <v>0</v>
      </c>
      <c r="AT230" s="122">
        <v>0</v>
      </c>
      <c r="AU230" s="122"/>
      <c r="AV230" s="122">
        <v>0</v>
      </c>
      <c r="AW230" s="122">
        <f t="shared" si="44"/>
        <v>29000</v>
      </c>
      <c r="AX230" s="122">
        <v>0</v>
      </c>
      <c r="AY230" s="134">
        <f>ROUND(AO230*15%,0)</f>
        <v>254130</v>
      </c>
      <c r="AZ230" s="122">
        <f t="shared" si="45"/>
        <v>0</v>
      </c>
      <c r="BA230" s="122">
        <f t="shared" si="46"/>
        <v>1694203</v>
      </c>
      <c r="BB230" s="122">
        <f t="shared" si="47"/>
        <v>1384362</v>
      </c>
      <c r="BC230" s="122">
        <f t="shared" si="48"/>
        <v>3078565</v>
      </c>
      <c r="BD230" s="106"/>
    </row>
    <row r="231" spans="1:96" s="104" customFormat="1" ht="36.75" customHeight="1" x14ac:dyDescent="0.25">
      <c r="A231" s="106" t="s">
        <v>95</v>
      </c>
      <c r="B231" s="105" t="s">
        <v>96</v>
      </c>
      <c r="C231" s="106" t="s">
        <v>97</v>
      </c>
      <c r="D231" s="132">
        <v>1030530215</v>
      </c>
      <c r="E231" s="105" t="s">
        <v>1263</v>
      </c>
      <c r="F231" s="107" t="s">
        <v>1264</v>
      </c>
      <c r="G231" s="106" t="s">
        <v>36</v>
      </c>
      <c r="H231" s="107" t="s">
        <v>101</v>
      </c>
      <c r="I231" s="108" t="s">
        <v>185</v>
      </c>
      <c r="J231" s="108">
        <v>591</v>
      </c>
      <c r="K231" s="108"/>
      <c r="L231" s="109"/>
      <c r="M231" s="110"/>
      <c r="N231" s="109"/>
      <c r="O231" s="110"/>
      <c r="P231" s="110" t="s">
        <v>103</v>
      </c>
      <c r="Q231" s="107" t="s">
        <v>321</v>
      </c>
      <c r="R231" s="109" t="s">
        <v>322</v>
      </c>
      <c r="S231" s="112" t="s">
        <v>106</v>
      </c>
      <c r="T231" s="113"/>
      <c r="U231" s="133" t="s">
        <v>195</v>
      </c>
      <c r="V231" s="115">
        <v>31680</v>
      </c>
      <c r="W231" s="115">
        <f t="shared" ca="1" si="38"/>
        <v>42293.432304166665</v>
      </c>
      <c r="X231" s="116">
        <f t="shared" ca="1" si="39"/>
        <v>28.660273972602738</v>
      </c>
      <c r="Y231" s="117">
        <v>40956</v>
      </c>
      <c r="Z231" s="108">
        <f t="shared" ca="1" si="40"/>
        <v>3.6136986301369864</v>
      </c>
      <c r="AA231" s="118"/>
      <c r="AB231" s="119" t="s">
        <v>108</v>
      </c>
      <c r="AC231" s="119" t="s">
        <v>109</v>
      </c>
      <c r="AD231" s="120" t="s">
        <v>110</v>
      </c>
      <c r="AE231" s="119" t="s">
        <v>111</v>
      </c>
      <c r="AF231" s="108">
        <v>2015</v>
      </c>
      <c r="AG231" s="108" t="s">
        <v>70</v>
      </c>
      <c r="AH231" s="108" t="s">
        <v>124</v>
      </c>
      <c r="AI231" s="108" t="s">
        <v>114</v>
      </c>
      <c r="AJ231" s="108"/>
      <c r="AK231" s="115">
        <v>41383</v>
      </c>
      <c r="AL231" s="115"/>
      <c r="AM231" s="115"/>
      <c r="AN231" s="21" t="s">
        <v>1265</v>
      </c>
      <c r="AO231" s="121">
        <f>VLOOKUP(I231,[3]DATOS!$B$6:$D$46,3)</f>
        <v>1466526</v>
      </c>
      <c r="AP231" s="122">
        <f t="shared" si="41"/>
        <v>953242</v>
      </c>
      <c r="AQ231" s="122">
        <f t="shared" si="42"/>
        <v>2419768</v>
      </c>
      <c r="AR231" s="122">
        <f t="shared" si="43"/>
        <v>0</v>
      </c>
      <c r="AS231" s="122">
        <v>0</v>
      </c>
      <c r="AT231" s="122">
        <v>0</v>
      </c>
      <c r="AU231" s="122"/>
      <c r="AV231" s="122">
        <v>0</v>
      </c>
      <c r="AW231" s="122">
        <f t="shared" si="44"/>
        <v>29000</v>
      </c>
      <c r="AX231" s="122">
        <v>0</v>
      </c>
      <c r="AY231" s="134">
        <v>0</v>
      </c>
      <c r="AZ231" s="122">
        <f t="shared" si="45"/>
        <v>0</v>
      </c>
      <c r="BA231" s="122">
        <f t="shared" si="46"/>
        <v>1466526</v>
      </c>
      <c r="BB231" s="122">
        <f t="shared" si="47"/>
        <v>982242</v>
      </c>
      <c r="BC231" s="122">
        <f t="shared" si="48"/>
        <v>2448768</v>
      </c>
      <c r="BD231" s="106"/>
      <c r="BE231" s="125" t="str">
        <f t="shared" ref="BE231:BE236" si="50">+CONCATENATE(Q231,R231)</f>
        <v>Dirección de Signos Distintivos- Grupo de Trabajo de Forma</v>
      </c>
      <c r="BF231" s="102"/>
      <c r="BG231" s="103"/>
      <c r="BH231" s="126"/>
      <c r="BI231" s="127"/>
      <c r="BJ231" s="102"/>
      <c r="BK231" s="102"/>
      <c r="BL231" s="102"/>
      <c r="BM231" s="102"/>
      <c r="BN231" s="102"/>
      <c r="BO231" s="102"/>
      <c r="BP231" s="102"/>
      <c r="BQ231" s="102"/>
      <c r="BR231" s="102"/>
      <c r="BS231" s="103"/>
      <c r="BT231" s="103"/>
      <c r="BU231" s="102"/>
      <c r="BV231" s="102"/>
      <c r="BW231" s="102"/>
      <c r="BX231" s="102"/>
      <c r="BY231" s="102"/>
      <c r="BZ231" s="102"/>
      <c r="CA231" s="102"/>
      <c r="CB231" s="102"/>
      <c r="CC231" s="102"/>
      <c r="CD231" s="102"/>
      <c r="CE231" s="102"/>
      <c r="CF231" s="102"/>
      <c r="CG231" s="102"/>
      <c r="CH231" s="102"/>
      <c r="CI231" s="102"/>
      <c r="CJ231" s="102"/>
      <c r="CK231" s="102"/>
      <c r="CL231" s="102"/>
      <c r="CM231" s="102"/>
      <c r="CN231" s="102"/>
      <c r="CO231" s="102"/>
      <c r="CP231" s="102"/>
      <c r="CQ231" s="102"/>
      <c r="CR231" s="102"/>
    </row>
    <row r="232" spans="1:96" x14ac:dyDescent="0.25">
      <c r="A232" s="106" t="s">
        <v>95</v>
      </c>
      <c r="B232" s="105" t="s">
        <v>96</v>
      </c>
      <c r="C232" s="106" t="s">
        <v>97</v>
      </c>
      <c r="D232" s="132">
        <v>52981785</v>
      </c>
      <c r="E232" s="105" t="s">
        <v>1266</v>
      </c>
      <c r="F232" s="107" t="s">
        <v>1267</v>
      </c>
      <c r="G232" s="106" t="s">
        <v>36</v>
      </c>
      <c r="H232" s="107" t="s">
        <v>101</v>
      </c>
      <c r="I232" s="108" t="s">
        <v>159</v>
      </c>
      <c r="J232" s="108">
        <v>195</v>
      </c>
      <c r="K232" s="108"/>
      <c r="L232" s="109"/>
      <c r="M232" s="110"/>
      <c r="N232" s="109"/>
      <c r="O232" s="110"/>
      <c r="P232" s="110" t="s">
        <v>202</v>
      </c>
      <c r="Q232" s="107" t="s">
        <v>306</v>
      </c>
      <c r="R232" s="109" t="s">
        <v>307</v>
      </c>
      <c r="S232" s="112" t="s">
        <v>106</v>
      </c>
      <c r="T232" s="113" t="s">
        <v>107</v>
      </c>
      <c r="U232" s="114">
        <v>146670</v>
      </c>
      <c r="V232" s="115">
        <v>30338</v>
      </c>
      <c r="W232" s="115">
        <f t="shared" ca="1" si="38"/>
        <v>42293.432304166665</v>
      </c>
      <c r="X232" s="116">
        <f t="shared" ca="1" si="39"/>
        <v>32.284931506849318</v>
      </c>
      <c r="Y232" s="117">
        <v>39834</v>
      </c>
      <c r="Z232" s="108">
        <f t="shared" ca="1" si="40"/>
        <v>6.6438356164383565</v>
      </c>
      <c r="AA232" s="118"/>
      <c r="AB232" s="119" t="s">
        <v>108</v>
      </c>
      <c r="AC232" s="119" t="s">
        <v>109</v>
      </c>
      <c r="AD232" s="120" t="s">
        <v>110</v>
      </c>
      <c r="AE232" s="119" t="s">
        <v>111</v>
      </c>
      <c r="AF232" s="108">
        <v>2003</v>
      </c>
      <c r="AG232" s="108" t="s">
        <v>70</v>
      </c>
      <c r="AH232" s="108" t="s">
        <v>124</v>
      </c>
      <c r="AI232" s="108" t="s">
        <v>155</v>
      </c>
      <c r="AJ232" s="108"/>
      <c r="AK232" s="115">
        <v>40938</v>
      </c>
      <c r="AL232" s="115"/>
      <c r="AM232" s="115" t="s">
        <v>138</v>
      </c>
      <c r="AN232" s="17" t="s">
        <v>1268</v>
      </c>
      <c r="AO232" s="121">
        <f>VLOOKUP(I232,[3]DATOS!$B$6:$D$46,3)</f>
        <v>2049478</v>
      </c>
      <c r="AP232" s="122">
        <f t="shared" si="41"/>
        <v>1332161</v>
      </c>
      <c r="AQ232" s="122">
        <f t="shared" si="42"/>
        <v>3381639</v>
      </c>
      <c r="AR232" s="122">
        <f t="shared" si="43"/>
        <v>0</v>
      </c>
      <c r="AS232" s="122">
        <v>0</v>
      </c>
      <c r="AT232" s="122">
        <v>0</v>
      </c>
      <c r="AU232" s="122"/>
      <c r="AV232" s="122">
        <v>0</v>
      </c>
      <c r="AW232" s="122">
        <f t="shared" si="44"/>
        <v>29000</v>
      </c>
      <c r="AX232" s="122">
        <v>0</v>
      </c>
      <c r="AY232" s="134">
        <v>0</v>
      </c>
      <c r="AZ232" s="122">
        <f t="shared" si="45"/>
        <v>0</v>
      </c>
      <c r="BA232" s="122">
        <f t="shared" si="46"/>
        <v>2049478</v>
      </c>
      <c r="BB232" s="122">
        <f t="shared" si="47"/>
        <v>1361161</v>
      </c>
      <c r="BC232" s="122">
        <f t="shared" si="48"/>
        <v>3410639</v>
      </c>
      <c r="BD232" s="106"/>
      <c r="BE232" s="125" t="str">
        <f t="shared" si="50"/>
        <v>Despacho del Superintendente Delegado para la Propiedad Industrial- Grupo de Trabajo de Vía Gubernativa</v>
      </c>
      <c r="BH232" s="126"/>
      <c r="BI232" s="127"/>
      <c r="BS232" s="103"/>
      <c r="BT232" s="103"/>
    </row>
    <row r="233" spans="1:96" s="177" customFormat="1" x14ac:dyDescent="0.25">
      <c r="A233" s="106" t="s">
        <v>95</v>
      </c>
      <c r="B233" s="105" t="s">
        <v>96</v>
      </c>
      <c r="C233" s="106" t="s">
        <v>97</v>
      </c>
      <c r="D233" s="132">
        <v>52981786</v>
      </c>
      <c r="E233" s="105" t="s">
        <v>1269</v>
      </c>
      <c r="F233" s="107" t="s">
        <v>1267</v>
      </c>
      <c r="G233" s="106" t="s">
        <v>36</v>
      </c>
      <c r="H233" s="107" t="s">
        <v>101</v>
      </c>
      <c r="I233" s="108" t="s">
        <v>185</v>
      </c>
      <c r="J233" s="108">
        <v>517</v>
      </c>
      <c r="K233" s="108"/>
      <c r="L233" s="107"/>
      <c r="M233" s="108"/>
      <c r="N233" s="109"/>
      <c r="O233" s="110"/>
      <c r="P233" s="110" t="s">
        <v>103</v>
      </c>
      <c r="Q233" s="107" t="s">
        <v>642</v>
      </c>
      <c r="R233" s="109" t="s">
        <v>977</v>
      </c>
      <c r="S233" s="112" t="s">
        <v>106</v>
      </c>
      <c r="T233" s="112"/>
      <c r="U233" s="133">
        <v>150040</v>
      </c>
      <c r="V233" s="115">
        <v>30338</v>
      </c>
      <c r="W233" s="115">
        <f t="shared" ca="1" si="38"/>
        <v>42293.432304166665</v>
      </c>
      <c r="X233" s="116">
        <f t="shared" ca="1" si="39"/>
        <v>32.284931506849318</v>
      </c>
      <c r="Y233" s="117">
        <v>40991</v>
      </c>
      <c r="Z233" s="108">
        <f t="shared" ca="1" si="40"/>
        <v>3.515068493150685</v>
      </c>
      <c r="AA233" s="118"/>
      <c r="AB233" s="119" t="s">
        <v>108</v>
      </c>
      <c r="AC233" s="119" t="s">
        <v>109</v>
      </c>
      <c r="AD233" s="120" t="s">
        <v>110</v>
      </c>
      <c r="AE233" s="119" t="s">
        <v>111</v>
      </c>
      <c r="AF233" s="108">
        <v>1025</v>
      </c>
      <c r="AG233" s="108" t="s">
        <v>70</v>
      </c>
      <c r="AH233" s="108" t="s">
        <v>124</v>
      </c>
      <c r="AI233" s="108" t="s">
        <v>114</v>
      </c>
      <c r="AJ233" s="108"/>
      <c r="AK233" s="115"/>
      <c r="AL233" s="115"/>
      <c r="AM233" s="115" t="s">
        <v>180</v>
      </c>
      <c r="AN233" s="16" t="s">
        <v>1270</v>
      </c>
      <c r="AO233" s="121">
        <f>VLOOKUP(I233,[3]DATOS!$B$6:$D$46,3)</f>
        <v>1466526</v>
      </c>
      <c r="AP233" s="122">
        <f t="shared" si="41"/>
        <v>953242</v>
      </c>
      <c r="AQ233" s="122">
        <f t="shared" si="42"/>
        <v>2419768</v>
      </c>
      <c r="AR233" s="122">
        <f t="shared" si="43"/>
        <v>0</v>
      </c>
      <c r="AS233" s="122">
        <v>0</v>
      </c>
      <c r="AT233" s="122">
        <v>0</v>
      </c>
      <c r="AU233" s="122"/>
      <c r="AV233" s="122">
        <v>0</v>
      </c>
      <c r="AW233" s="122">
        <f t="shared" si="44"/>
        <v>29000</v>
      </c>
      <c r="AX233" s="122">
        <v>0</v>
      </c>
      <c r="AY233" s="134">
        <v>0</v>
      </c>
      <c r="AZ233" s="122">
        <f t="shared" si="45"/>
        <v>0</v>
      </c>
      <c r="BA233" s="122">
        <f t="shared" si="46"/>
        <v>1466526</v>
      </c>
      <c r="BB233" s="122">
        <f t="shared" si="47"/>
        <v>982242</v>
      </c>
      <c r="BC233" s="122">
        <f t="shared" si="48"/>
        <v>2448768</v>
      </c>
      <c r="BD233" s="106"/>
      <c r="BE233" s="125" t="str">
        <f t="shared" si="50"/>
        <v>Dirección de Cámaras de Comercio- Grupo de Trabajo de Vigilancia de las Cámaras de Comercio y a los Comerciantes</v>
      </c>
      <c r="BF233" s="102"/>
      <c r="BG233" s="103"/>
      <c r="BH233" s="126"/>
      <c r="BI233" s="127"/>
      <c r="BJ233" s="102"/>
      <c r="BK233" s="102"/>
      <c r="BL233" s="102"/>
      <c r="BM233" s="102"/>
      <c r="BN233" s="102"/>
      <c r="BO233" s="102"/>
      <c r="BP233" s="102"/>
      <c r="BQ233" s="102"/>
      <c r="BR233" s="102"/>
      <c r="BS233" s="103"/>
      <c r="BT233" s="103"/>
      <c r="BU233" s="102"/>
      <c r="BV233" s="102"/>
      <c r="BW233" s="102"/>
      <c r="BX233" s="102"/>
      <c r="BY233" s="102"/>
      <c r="BZ233" s="102"/>
      <c r="CA233" s="102"/>
      <c r="CB233" s="102"/>
      <c r="CC233" s="102"/>
      <c r="CD233" s="102"/>
      <c r="CE233" s="102"/>
      <c r="CF233" s="102"/>
      <c r="CG233" s="102"/>
      <c r="CH233" s="102"/>
      <c r="CI233" s="102"/>
      <c r="CJ233" s="102"/>
      <c r="CK233" s="102"/>
      <c r="CL233" s="102"/>
      <c r="CM233" s="102"/>
      <c r="CN233" s="102"/>
      <c r="CO233" s="102"/>
      <c r="CP233" s="102"/>
      <c r="CQ233" s="102"/>
      <c r="CR233" s="102"/>
    </row>
    <row r="234" spans="1:96" s="104" customFormat="1" x14ac:dyDescent="0.25">
      <c r="A234" s="106" t="s">
        <v>95</v>
      </c>
      <c r="B234" s="105" t="s">
        <v>96</v>
      </c>
      <c r="C234" s="106" t="s">
        <v>97</v>
      </c>
      <c r="D234" s="132">
        <v>53050262</v>
      </c>
      <c r="E234" s="105" t="s">
        <v>1271</v>
      </c>
      <c r="F234" s="107" t="s">
        <v>1272</v>
      </c>
      <c r="G234" s="106" t="s">
        <v>36</v>
      </c>
      <c r="H234" s="107" t="s">
        <v>101</v>
      </c>
      <c r="I234" s="108" t="s">
        <v>358</v>
      </c>
      <c r="J234" s="108">
        <v>300</v>
      </c>
      <c r="K234" s="108"/>
      <c r="L234" s="109"/>
      <c r="M234" s="110"/>
      <c r="N234" s="90"/>
      <c r="O234" s="110"/>
      <c r="P234" s="110" t="s">
        <v>103</v>
      </c>
      <c r="Q234" s="107" t="s">
        <v>104</v>
      </c>
      <c r="R234" s="109" t="s">
        <v>186</v>
      </c>
      <c r="S234" s="112" t="s">
        <v>714</v>
      </c>
      <c r="T234" s="151" t="s">
        <v>120</v>
      </c>
      <c r="U234" s="133" t="s">
        <v>1273</v>
      </c>
      <c r="V234" s="115">
        <v>30611</v>
      </c>
      <c r="W234" s="115">
        <f t="shared" ca="1" si="38"/>
        <v>42293.432304166665</v>
      </c>
      <c r="X234" s="116">
        <f t="shared" ca="1" si="39"/>
        <v>31.545205479452054</v>
      </c>
      <c r="Y234" s="117">
        <v>40805</v>
      </c>
      <c r="Z234" s="108">
        <f t="shared" ca="1" si="40"/>
        <v>4.0191780821917806</v>
      </c>
      <c r="AA234" s="118"/>
      <c r="AB234" s="119" t="s">
        <v>108</v>
      </c>
      <c r="AC234" s="119" t="s">
        <v>109</v>
      </c>
      <c r="AD234" s="120" t="s">
        <v>110</v>
      </c>
      <c r="AE234" s="119" t="s">
        <v>111</v>
      </c>
      <c r="AF234" s="108">
        <v>141</v>
      </c>
      <c r="AG234" s="108" t="s">
        <v>112</v>
      </c>
      <c r="AH234" s="108" t="s">
        <v>124</v>
      </c>
      <c r="AI234" s="108" t="s">
        <v>155</v>
      </c>
      <c r="AJ234" s="108"/>
      <c r="AK234" s="208">
        <v>41437</v>
      </c>
      <c r="AL234" s="115"/>
      <c r="AM234" s="115"/>
      <c r="AN234" s="17" t="s">
        <v>1274</v>
      </c>
      <c r="AO234" s="121">
        <f>VLOOKUP(I234,[3]DATOS!$B$6:$D$46,3)</f>
        <v>1694203</v>
      </c>
      <c r="AP234" s="122">
        <f t="shared" si="41"/>
        <v>1101232</v>
      </c>
      <c r="AQ234" s="122">
        <f t="shared" si="42"/>
        <v>2795435</v>
      </c>
      <c r="AR234" s="122">
        <f t="shared" si="43"/>
        <v>0</v>
      </c>
      <c r="AS234" s="122">
        <v>0</v>
      </c>
      <c r="AT234" s="122">
        <v>0</v>
      </c>
      <c r="AU234" s="122"/>
      <c r="AV234" s="122">
        <v>0</v>
      </c>
      <c r="AW234" s="122">
        <f t="shared" si="44"/>
        <v>29000</v>
      </c>
      <c r="AX234" s="122">
        <v>0</v>
      </c>
      <c r="AY234" s="134">
        <v>0</v>
      </c>
      <c r="AZ234" s="122">
        <f t="shared" si="45"/>
        <v>0</v>
      </c>
      <c r="BA234" s="122">
        <f t="shared" si="46"/>
        <v>1694203</v>
      </c>
      <c r="BB234" s="122">
        <f t="shared" si="47"/>
        <v>1130232</v>
      </c>
      <c r="BC234" s="122">
        <f t="shared" si="48"/>
        <v>2824435</v>
      </c>
      <c r="BD234" s="106"/>
      <c r="BE234" s="125" t="str">
        <f t="shared" si="50"/>
        <v>Dirección Administrativa- Grupo de Trabajo de Gestión Documental y Recursos Físicos</v>
      </c>
      <c r="BF234" s="102"/>
      <c r="BG234" s="103"/>
      <c r="BH234" s="126"/>
      <c r="BI234" s="127"/>
      <c r="BJ234" s="102"/>
      <c r="BK234" s="102"/>
      <c r="BL234" s="102"/>
      <c r="BM234" s="102"/>
      <c r="BN234" s="102"/>
      <c r="BO234" s="102"/>
      <c r="BP234" s="102"/>
      <c r="BQ234" s="102"/>
      <c r="BR234" s="102"/>
      <c r="BS234" s="102"/>
      <c r="BT234" s="102"/>
      <c r="BU234" s="102"/>
      <c r="BV234" s="102"/>
      <c r="BW234" s="102"/>
      <c r="BX234" s="102"/>
      <c r="BY234" s="102"/>
      <c r="BZ234" s="102"/>
      <c r="CA234" s="102"/>
      <c r="CB234" s="102"/>
      <c r="CC234" s="102"/>
      <c r="CD234" s="102"/>
      <c r="CE234" s="102"/>
      <c r="CF234" s="102"/>
      <c r="CG234" s="102"/>
      <c r="CH234" s="102"/>
      <c r="CI234" s="102"/>
      <c r="CJ234" s="102"/>
      <c r="CK234" s="102"/>
      <c r="CL234" s="102"/>
      <c r="CM234" s="102"/>
      <c r="CN234" s="102"/>
      <c r="CO234" s="102"/>
      <c r="CP234" s="102"/>
      <c r="CQ234" s="102"/>
      <c r="CR234" s="102"/>
    </row>
    <row r="235" spans="1:96" ht="25.5" x14ac:dyDescent="0.25">
      <c r="A235" s="106" t="s">
        <v>95</v>
      </c>
      <c r="B235" s="105" t="s">
        <v>96</v>
      </c>
      <c r="C235" s="106" t="s">
        <v>97</v>
      </c>
      <c r="D235" s="132">
        <v>39775740</v>
      </c>
      <c r="E235" s="105" t="s">
        <v>1275</v>
      </c>
      <c r="F235" s="107" t="s">
        <v>1276</v>
      </c>
      <c r="G235" s="106" t="s">
        <v>555</v>
      </c>
      <c r="H235" s="107" t="s">
        <v>146</v>
      </c>
      <c r="I235" s="108" t="s">
        <v>175</v>
      </c>
      <c r="J235" s="108">
        <v>120</v>
      </c>
      <c r="K235" s="108"/>
      <c r="L235" s="107"/>
      <c r="M235" s="108"/>
      <c r="N235" s="111"/>
      <c r="O235" s="136"/>
      <c r="P235" s="110" t="s">
        <v>103</v>
      </c>
      <c r="Q235" s="107" t="s">
        <v>119</v>
      </c>
      <c r="R235" s="111" t="s">
        <v>962</v>
      </c>
      <c r="S235" s="112" t="s">
        <v>846</v>
      </c>
      <c r="T235" s="113" t="s">
        <v>1277</v>
      </c>
      <c r="U235" s="133" t="s">
        <v>26</v>
      </c>
      <c r="V235" s="115">
        <v>24595</v>
      </c>
      <c r="W235" s="115">
        <f t="shared" ca="1" si="38"/>
        <v>42293.432304166665</v>
      </c>
      <c r="X235" s="116">
        <f t="shared" ca="1" si="39"/>
        <v>47.789041095890411</v>
      </c>
      <c r="Y235" s="117">
        <v>34610</v>
      </c>
      <c r="Z235" s="108">
        <f t="shared" ca="1" si="40"/>
        <v>20.747945205479454</v>
      </c>
      <c r="AA235" s="118"/>
      <c r="AB235" s="119" t="s">
        <v>558</v>
      </c>
      <c r="AC235" s="119" t="s">
        <v>559</v>
      </c>
      <c r="AD235" s="120" t="s">
        <v>560</v>
      </c>
      <c r="AE235" s="119" t="s">
        <v>111</v>
      </c>
      <c r="AF235" s="108">
        <v>35</v>
      </c>
      <c r="AG235" s="108" t="s">
        <v>112</v>
      </c>
      <c r="AH235" s="108" t="s">
        <v>124</v>
      </c>
      <c r="AI235" s="108" t="s">
        <v>114</v>
      </c>
      <c r="AJ235" s="108"/>
      <c r="AK235" s="115">
        <v>41215</v>
      </c>
      <c r="AL235" s="115"/>
      <c r="AM235" s="115"/>
      <c r="AN235" s="15" t="s">
        <v>1278</v>
      </c>
      <c r="AO235" s="121">
        <f>VLOOKUP(I235,[3]DATOS!$B$6:$D$46,3)</f>
        <v>2243986</v>
      </c>
      <c r="AP235" s="122">
        <f t="shared" si="41"/>
        <v>1458591</v>
      </c>
      <c r="AQ235" s="122">
        <f t="shared" si="42"/>
        <v>3702577</v>
      </c>
      <c r="AR235" s="122">
        <f t="shared" si="43"/>
        <v>0</v>
      </c>
      <c r="AS235" s="122">
        <v>0</v>
      </c>
      <c r="AT235" s="122">
        <v>0</v>
      </c>
      <c r="AU235" s="122"/>
      <c r="AV235" s="122">
        <v>0</v>
      </c>
      <c r="AW235" s="122">
        <f t="shared" si="44"/>
        <v>29000</v>
      </c>
      <c r="AX235" s="122">
        <v>0</v>
      </c>
      <c r="AY235" s="134">
        <f>ROUND(AO235*15%,0)</f>
        <v>336598</v>
      </c>
      <c r="AZ235" s="122">
        <f t="shared" si="45"/>
        <v>0</v>
      </c>
      <c r="BA235" s="122">
        <f t="shared" si="46"/>
        <v>2243986</v>
      </c>
      <c r="BB235" s="122">
        <f t="shared" si="47"/>
        <v>1824189</v>
      </c>
      <c r="BC235" s="122">
        <f t="shared" si="48"/>
        <v>4068175</v>
      </c>
      <c r="BD235" s="106"/>
      <c r="BE235" s="125" t="str">
        <f t="shared" si="50"/>
        <v>Oficina de Servicios al Consumidor y de Apoyo Empresarial- Grupo de Trabajo de Formación</v>
      </c>
      <c r="BF235" s="209"/>
      <c r="BH235" s="155"/>
      <c r="BI235" s="127"/>
    </row>
    <row r="236" spans="1:96" x14ac:dyDescent="0.25">
      <c r="A236" s="106" t="s">
        <v>95</v>
      </c>
      <c r="B236" s="105" t="s">
        <v>96</v>
      </c>
      <c r="C236" s="106" t="s">
        <v>97</v>
      </c>
      <c r="D236" s="132">
        <v>52155238</v>
      </c>
      <c r="E236" s="105" t="s">
        <v>1279</v>
      </c>
      <c r="F236" s="107" t="s">
        <v>1280</v>
      </c>
      <c r="G236" s="106" t="s">
        <v>36</v>
      </c>
      <c r="H236" s="107" t="s">
        <v>421</v>
      </c>
      <c r="I236" s="108" t="s">
        <v>422</v>
      </c>
      <c r="J236" s="108">
        <v>548</v>
      </c>
      <c r="K236" s="108">
        <v>417</v>
      </c>
      <c r="L236" s="109" t="s">
        <v>241</v>
      </c>
      <c r="M236" s="110" t="s">
        <v>131</v>
      </c>
      <c r="N236" s="109"/>
      <c r="O236" s="110"/>
      <c r="P236" s="110" t="s">
        <v>103</v>
      </c>
      <c r="Q236" s="107" t="s">
        <v>149</v>
      </c>
      <c r="R236" s="111" t="s">
        <v>120</v>
      </c>
      <c r="S236" s="112" t="s">
        <v>360</v>
      </c>
      <c r="T236" s="112" t="s">
        <v>1281</v>
      </c>
      <c r="U236" s="133">
        <v>33988</v>
      </c>
      <c r="V236" s="115">
        <v>27294</v>
      </c>
      <c r="W236" s="115">
        <f t="shared" ca="1" si="38"/>
        <v>42293.432304166665</v>
      </c>
      <c r="X236" s="116">
        <f t="shared" ca="1" si="39"/>
        <v>40.504109589041093</v>
      </c>
      <c r="Y236" s="117">
        <v>35117</v>
      </c>
      <c r="Z236" s="108">
        <f t="shared" ca="1" si="40"/>
        <v>19.38082191780822</v>
      </c>
      <c r="AA236" s="118"/>
      <c r="AB236" s="119" t="s">
        <v>152</v>
      </c>
      <c r="AC236" s="119" t="s">
        <v>153</v>
      </c>
      <c r="AD236" s="120" t="s">
        <v>110</v>
      </c>
      <c r="AE236" s="119" t="s">
        <v>111</v>
      </c>
      <c r="AF236" s="108">
        <v>3100</v>
      </c>
      <c r="AG236" s="108" t="s">
        <v>70</v>
      </c>
      <c r="AH236" s="108" t="s">
        <v>124</v>
      </c>
      <c r="AI236" s="108" t="s">
        <v>155</v>
      </c>
      <c r="AJ236" s="108"/>
      <c r="AK236" s="115">
        <v>40932</v>
      </c>
      <c r="AL236" s="115"/>
      <c r="AM236" s="115" t="s">
        <v>125</v>
      </c>
      <c r="AN236" s="15" t="s">
        <v>1282</v>
      </c>
      <c r="AO236" s="121">
        <f>VLOOKUP(I236,[3]DATOS!$B$6:$D$46,3)</f>
        <v>2779762</v>
      </c>
      <c r="AP236" s="122">
        <f t="shared" si="41"/>
        <v>1806845</v>
      </c>
      <c r="AQ236" s="122">
        <f t="shared" si="42"/>
        <v>4586607</v>
      </c>
      <c r="AR236" s="122">
        <f t="shared" si="43"/>
        <v>0</v>
      </c>
      <c r="AS236" s="122">
        <v>0</v>
      </c>
      <c r="AT236" s="122">
        <v>0</v>
      </c>
      <c r="AU236" s="122"/>
      <c r="AV236" s="122">
        <v>0</v>
      </c>
      <c r="AW236" s="122">
        <f t="shared" si="44"/>
        <v>29000</v>
      </c>
      <c r="AX236" s="122">
        <v>0</v>
      </c>
      <c r="AY236" s="134">
        <f>ROUND(AO236*15%,0)</f>
        <v>416964</v>
      </c>
      <c r="AZ236" s="122">
        <f t="shared" si="45"/>
        <v>0</v>
      </c>
      <c r="BA236" s="122">
        <f t="shared" si="46"/>
        <v>2779762</v>
      </c>
      <c r="BB236" s="122">
        <f t="shared" si="47"/>
        <v>2252809</v>
      </c>
      <c r="BC236" s="122">
        <f t="shared" si="48"/>
        <v>5032571</v>
      </c>
      <c r="BD236" s="106"/>
      <c r="BE236" s="125" t="str">
        <f t="shared" si="50"/>
        <v>Dirección de Investigaciones de Protección al Consumidor</v>
      </c>
      <c r="BH236" s="126"/>
      <c r="BI236" s="127"/>
    </row>
    <row r="237" spans="1:96" ht="38.25" x14ac:dyDescent="0.25">
      <c r="A237" s="106" t="s">
        <v>140</v>
      </c>
      <c r="B237" s="105" t="s">
        <v>141</v>
      </c>
      <c r="C237" s="106" t="s">
        <v>142</v>
      </c>
      <c r="D237" s="132">
        <v>79305026</v>
      </c>
      <c r="E237" s="105" t="s">
        <v>1283</v>
      </c>
      <c r="F237" s="107" t="s">
        <v>1284</v>
      </c>
      <c r="G237" s="106" t="s">
        <v>36</v>
      </c>
      <c r="H237" s="107" t="s">
        <v>101</v>
      </c>
      <c r="I237" s="108" t="s">
        <v>102</v>
      </c>
      <c r="J237" s="108">
        <v>70</v>
      </c>
      <c r="K237" s="108"/>
      <c r="L237" s="109"/>
      <c r="M237" s="110"/>
      <c r="N237" s="109"/>
      <c r="O237" s="110"/>
      <c r="P237" s="110" t="s">
        <v>103</v>
      </c>
      <c r="Q237" s="107" t="s">
        <v>249</v>
      </c>
      <c r="R237" s="111" t="s">
        <v>120</v>
      </c>
      <c r="S237" s="112" t="s">
        <v>106</v>
      </c>
      <c r="T237" s="113" t="s">
        <v>1285</v>
      </c>
      <c r="U237" s="133">
        <v>81433</v>
      </c>
      <c r="V237" s="115">
        <v>23506</v>
      </c>
      <c r="W237" s="115">
        <f t="shared" ca="1" si="38"/>
        <v>42293.432304166665</v>
      </c>
      <c r="X237" s="116">
        <f t="shared" ca="1" si="39"/>
        <v>50.731506849315068</v>
      </c>
      <c r="Y237" s="117">
        <v>37993</v>
      </c>
      <c r="Z237" s="108">
        <f t="shared" ca="1" si="40"/>
        <v>11.613698630136986</v>
      </c>
      <c r="AA237" s="118"/>
      <c r="AB237" s="119" t="s">
        <v>108</v>
      </c>
      <c r="AC237" s="119" t="s">
        <v>109</v>
      </c>
      <c r="AD237" s="120" t="s">
        <v>110</v>
      </c>
      <c r="AE237" s="119" t="s">
        <v>154</v>
      </c>
      <c r="AF237" s="108">
        <v>10</v>
      </c>
      <c r="AG237" s="108" t="s">
        <v>112</v>
      </c>
      <c r="AH237" s="108" t="s">
        <v>160</v>
      </c>
      <c r="AI237" s="108" t="s">
        <v>114</v>
      </c>
      <c r="AJ237" s="108"/>
      <c r="AK237" s="115">
        <v>40988</v>
      </c>
      <c r="AL237" s="115"/>
      <c r="AM237" s="115" t="s">
        <v>125</v>
      </c>
      <c r="AN237" s="15" t="s">
        <v>1286</v>
      </c>
      <c r="AO237" s="121">
        <f>VLOOKUP(I237,[3]DATOS!$B$6:$D$46,3)</f>
        <v>2418255</v>
      </c>
      <c r="AP237" s="122">
        <f t="shared" si="41"/>
        <v>1571866</v>
      </c>
      <c r="AQ237" s="122">
        <f t="shared" si="42"/>
        <v>3990121</v>
      </c>
      <c r="AR237" s="122">
        <f t="shared" si="43"/>
        <v>0</v>
      </c>
      <c r="AS237" s="122">
        <v>0</v>
      </c>
      <c r="AT237" s="122">
        <v>0</v>
      </c>
      <c r="AU237" s="122"/>
      <c r="AV237" s="122">
        <v>0</v>
      </c>
      <c r="AW237" s="122">
        <f t="shared" si="44"/>
        <v>29000</v>
      </c>
      <c r="AX237" s="122">
        <v>0</v>
      </c>
      <c r="AY237" s="134">
        <v>0</v>
      </c>
      <c r="AZ237" s="122">
        <f t="shared" si="45"/>
        <v>0</v>
      </c>
      <c r="BA237" s="122">
        <f t="shared" si="46"/>
        <v>2418255</v>
      </c>
      <c r="BB237" s="122">
        <f t="shared" si="47"/>
        <v>1600866</v>
      </c>
      <c r="BC237" s="122">
        <f t="shared" si="48"/>
        <v>4019121</v>
      </c>
      <c r="BD237" s="106"/>
    </row>
    <row r="238" spans="1:96" x14ac:dyDescent="0.25">
      <c r="A238" s="106" t="s">
        <v>95</v>
      </c>
      <c r="B238" s="105" t="s">
        <v>96</v>
      </c>
      <c r="C238" s="106" t="s">
        <v>97</v>
      </c>
      <c r="D238" s="132">
        <v>41794127</v>
      </c>
      <c r="E238" s="105" t="s">
        <v>1287</v>
      </c>
      <c r="F238" s="107" t="s">
        <v>1288</v>
      </c>
      <c r="G238" s="106" t="s">
        <v>36</v>
      </c>
      <c r="H238" s="107" t="s">
        <v>421</v>
      </c>
      <c r="I238" s="108" t="s">
        <v>422</v>
      </c>
      <c r="J238" s="108">
        <v>516</v>
      </c>
      <c r="K238" s="108">
        <v>240</v>
      </c>
      <c r="L238" s="109" t="s">
        <v>146</v>
      </c>
      <c r="M238" s="110" t="s">
        <v>147</v>
      </c>
      <c r="N238" s="109" t="s">
        <v>148</v>
      </c>
      <c r="O238" s="110"/>
      <c r="P238" s="110" t="s">
        <v>103</v>
      </c>
      <c r="Q238" s="107" t="s">
        <v>217</v>
      </c>
      <c r="R238" s="111" t="s">
        <v>434</v>
      </c>
      <c r="S238" s="112" t="s">
        <v>1136</v>
      </c>
      <c r="T238" s="113"/>
      <c r="U238" s="133" t="s">
        <v>1289</v>
      </c>
      <c r="V238" s="115">
        <v>22027</v>
      </c>
      <c r="W238" s="115">
        <f t="shared" ca="1" si="38"/>
        <v>42293.432304166665</v>
      </c>
      <c r="X238" s="116">
        <f t="shared" ca="1" si="39"/>
        <v>54.726027397260275</v>
      </c>
      <c r="Y238" s="117">
        <v>34551</v>
      </c>
      <c r="Z238" s="108">
        <f t="shared" ca="1" si="40"/>
        <v>20.906849315068492</v>
      </c>
      <c r="AA238" s="118"/>
      <c r="AB238" s="119" t="s">
        <v>152</v>
      </c>
      <c r="AC238" s="119" t="s">
        <v>153</v>
      </c>
      <c r="AD238" s="120" t="s">
        <v>110</v>
      </c>
      <c r="AE238" s="119" t="s">
        <v>111</v>
      </c>
      <c r="AF238" s="108">
        <v>2024</v>
      </c>
      <c r="AG238" s="108" t="s">
        <v>70</v>
      </c>
      <c r="AH238" s="108" t="s">
        <v>124</v>
      </c>
      <c r="AI238" s="108" t="s">
        <v>196</v>
      </c>
      <c r="AJ238" s="108"/>
      <c r="AK238" s="115">
        <v>40927</v>
      </c>
      <c r="AL238" s="139"/>
      <c r="AM238" s="115" t="s">
        <v>125</v>
      </c>
      <c r="AN238" s="15" t="s">
        <v>1290</v>
      </c>
      <c r="AO238" s="121">
        <f>VLOOKUP(I238,[3]DATOS!$B$6:$D$46,3)</f>
        <v>2779762</v>
      </c>
      <c r="AP238" s="122">
        <f t="shared" si="41"/>
        <v>1806845</v>
      </c>
      <c r="AQ238" s="122">
        <f t="shared" si="42"/>
        <v>4586607</v>
      </c>
      <c r="AR238" s="122">
        <f t="shared" si="43"/>
        <v>0</v>
      </c>
      <c r="AS238" s="122">
        <v>0</v>
      </c>
      <c r="AT238" s="122">
        <v>0</v>
      </c>
      <c r="AU238" s="122"/>
      <c r="AV238" s="122">
        <v>0</v>
      </c>
      <c r="AW238" s="122">
        <f t="shared" si="44"/>
        <v>29000</v>
      </c>
      <c r="AX238" s="122">
        <v>0</v>
      </c>
      <c r="AY238" s="134">
        <v>0</v>
      </c>
      <c r="AZ238" s="122">
        <f t="shared" si="45"/>
        <v>0</v>
      </c>
      <c r="BA238" s="122">
        <f t="shared" si="46"/>
        <v>2779762</v>
      </c>
      <c r="BB238" s="122">
        <f t="shared" si="47"/>
        <v>1835845</v>
      </c>
      <c r="BC238" s="122">
        <f t="shared" si="48"/>
        <v>4615607</v>
      </c>
      <c r="BD238" s="106"/>
      <c r="BE238" s="125" t="str">
        <f>+CONCATENATE(Q238,R238)</f>
        <v>Dirección de Nuevas Creaciones- Grupo de Trabajo de Ciencias Farmacéuticas y Biológicas</v>
      </c>
      <c r="BH238" s="126"/>
      <c r="BI238" s="127"/>
      <c r="BS238" s="103"/>
      <c r="BT238" s="103"/>
    </row>
    <row r="239" spans="1:96" x14ac:dyDescent="0.25">
      <c r="A239" s="106" t="s">
        <v>140</v>
      </c>
      <c r="B239" s="105" t="s">
        <v>172</v>
      </c>
      <c r="C239" s="106" t="s">
        <v>142</v>
      </c>
      <c r="D239" s="132">
        <v>80041180</v>
      </c>
      <c r="E239" s="105" t="s">
        <v>1291</v>
      </c>
      <c r="F239" s="107" t="s">
        <v>1292</v>
      </c>
      <c r="G239" s="106" t="s">
        <v>36</v>
      </c>
      <c r="H239" s="107" t="s">
        <v>101</v>
      </c>
      <c r="I239" s="108" t="s">
        <v>185</v>
      </c>
      <c r="J239" s="108"/>
      <c r="K239" s="108"/>
      <c r="L239" s="107"/>
      <c r="M239" s="110"/>
      <c r="N239" s="109"/>
      <c r="O239" s="110"/>
      <c r="P239" s="110" t="s">
        <v>103</v>
      </c>
      <c r="Q239" s="107" t="s">
        <v>217</v>
      </c>
      <c r="R239" s="111" t="s">
        <v>120</v>
      </c>
      <c r="S239" s="112" t="s">
        <v>1293</v>
      </c>
      <c r="T239" s="151" t="s">
        <v>1294</v>
      </c>
      <c r="U239" s="114" t="s">
        <v>1295</v>
      </c>
      <c r="V239" s="115">
        <v>30648</v>
      </c>
      <c r="W239" s="115">
        <f t="shared" ca="1" si="38"/>
        <v>42293.432304166665</v>
      </c>
      <c r="X239" s="116">
        <f t="shared" ca="1" si="39"/>
        <v>31.446575342465753</v>
      </c>
      <c r="Y239" s="117">
        <v>42046</v>
      </c>
      <c r="Z239" s="108">
        <f t="shared" ca="1" si="40"/>
        <v>0.67123287671232879</v>
      </c>
      <c r="AA239" s="118"/>
      <c r="AB239" s="119" t="s">
        <v>108</v>
      </c>
      <c r="AC239" s="119" t="s">
        <v>109</v>
      </c>
      <c r="AD239" s="120" t="s">
        <v>110</v>
      </c>
      <c r="AE239" s="119" t="s">
        <v>154</v>
      </c>
      <c r="AF239" s="108">
        <v>2020</v>
      </c>
      <c r="AG239" s="108" t="s">
        <v>70</v>
      </c>
      <c r="AH239" s="108" t="s">
        <v>221</v>
      </c>
      <c r="AI239" s="108" t="s">
        <v>155</v>
      </c>
      <c r="AJ239" s="108"/>
      <c r="AK239" s="115"/>
      <c r="AL239" s="115"/>
      <c r="AM239" s="115"/>
      <c r="AN239" s="15" t="s">
        <v>1296</v>
      </c>
      <c r="AO239" s="121">
        <f>VLOOKUP(I239,[3]DATOS!$B$6:$D$46,3)</f>
        <v>1466526</v>
      </c>
      <c r="AP239" s="122">
        <f t="shared" si="41"/>
        <v>953242</v>
      </c>
      <c r="AQ239" s="122">
        <f t="shared" si="42"/>
        <v>2419768</v>
      </c>
      <c r="AR239" s="122">
        <f t="shared" si="43"/>
        <v>0</v>
      </c>
      <c r="AS239" s="122">
        <v>0</v>
      </c>
      <c r="AT239" s="122">
        <v>0</v>
      </c>
      <c r="AU239" s="122"/>
      <c r="AV239" s="122">
        <v>0</v>
      </c>
      <c r="AW239" s="122">
        <f t="shared" si="44"/>
        <v>29000</v>
      </c>
      <c r="AX239" s="122">
        <v>0</v>
      </c>
      <c r="AY239" s="134">
        <v>0</v>
      </c>
      <c r="AZ239" s="122">
        <f t="shared" si="45"/>
        <v>0</v>
      </c>
      <c r="BA239" s="122">
        <f t="shared" si="46"/>
        <v>1466526</v>
      </c>
      <c r="BB239" s="122">
        <f t="shared" si="47"/>
        <v>982242</v>
      </c>
      <c r="BC239" s="122">
        <f t="shared" si="48"/>
        <v>2448768</v>
      </c>
      <c r="BD239" s="106"/>
    </row>
    <row r="240" spans="1:96" x14ac:dyDescent="0.25">
      <c r="A240" s="106" t="s">
        <v>255</v>
      </c>
      <c r="B240" s="105" t="s">
        <v>141</v>
      </c>
      <c r="C240" s="106" t="s">
        <v>142</v>
      </c>
      <c r="D240" s="132">
        <v>10967417</v>
      </c>
      <c r="E240" s="105" t="s">
        <v>1297</v>
      </c>
      <c r="F240" s="107" t="s">
        <v>1298</v>
      </c>
      <c r="G240" s="106" t="s">
        <v>1299</v>
      </c>
      <c r="H240" s="107" t="s">
        <v>101</v>
      </c>
      <c r="I240" s="108" t="s">
        <v>185</v>
      </c>
      <c r="J240" s="108"/>
      <c r="K240" s="108"/>
      <c r="L240" s="107"/>
      <c r="M240" s="108"/>
      <c r="N240" s="109"/>
      <c r="O240" s="110"/>
      <c r="P240" s="110" t="s">
        <v>202</v>
      </c>
      <c r="Q240" s="107" t="s">
        <v>203</v>
      </c>
      <c r="R240" s="109" t="s">
        <v>204</v>
      </c>
      <c r="S240" s="112" t="s">
        <v>106</v>
      </c>
      <c r="T240" s="112" t="s">
        <v>1300</v>
      </c>
      <c r="U240" s="133">
        <v>169575</v>
      </c>
      <c r="V240" s="115">
        <v>31260</v>
      </c>
      <c r="W240" s="115">
        <f t="shared" ca="1" si="38"/>
        <v>42293.432304166665</v>
      </c>
      <c r="X240" s="116">
        <f t="shared" ca="1" si="39"/>
        <v>29.794520547945204</v>
      </c>
      <c r="Y240" s="117">
        <v>41914</v>
      </c>
      <c r="Z240" s="108">
        <f t="shared" ca="1" si="40"/>
        <v>1.0246575342465754</v>
      </c>
      <c r="AA240" s="118"/>
      <c r="AB240" s="119" t="s">
        <v>108</v>
      </c>
      <c r="AC240" s="119" t="s">
        <v>109</v>
      </c>
      <c r="AD240" s="120" t="s">
        <v>110</v>
      </c>
      <c r="AE240" s="119" t="s">
        <v>154</v>
      </c>
      <c r="AF240" s="108">
        <v>4020</v>
      </c>
      <c r="AG240" s="108" t="s">
        <v>70</v>
      </c>
      <c r="AH240" s="108" t="s">
        <v>605</v>
      </c>
      <c r="AI240" s="108" t="s">
        <v>114</v>
      </c>
      <c r="AJ240" s="108"/>
      <c r="AK240" s="115"/>
      <c r="AL240" s="115"/>
      <c r="AM240" s="130"/>
      <c r="AN240" s="15" t="s">
        <v>1301</v>
      </c>
      <c r="AO240" s="121">
        <f>VLOOKUP(I240,[3]DATOS!$B$6:$D$46,3)</f>
        <v>1466526</v>
      </c>
      <c r="AP240" s="122">
        <f t="shared" si="41"/>
        <v>953242</v>
      </c>
      <c r="AQ240" s="122">
        <f t="shared" si="42"/>
        <v>2419768</v>
      </c>
      <c r="AR240" s="122">
        <f t="shared" si="43"/>
        <v>0</v>
      </c>
      <c r="AS240" s="122">
        <v>0</v>
      </c>
      <c r="AT240" s="122">
        <v>0</v>
      </c>
      <c r="AU240" s="122"/>
      <c r="AV240" s="122">
        <v>0</v>
      </c>
      <c r="AW240" s="122">
        <f t="shared" si="44"/>
        <v>29000</v>
      </c>
      <c r="AX240" s="122">
        <v>0</v>
      </c>
      <c r="AY240" s="124">
        <v>0</v>
      </c>
      <c r="AZ240" s="122">
        <f t="shared" si="45"/>
        <v>0</v>
      </c>
      <c r="BA240" s="122">
        <f t="shared" si="46"/>
        <v>1466526</v>
      </c>
      <c r="BB240" s="122">
        <f t="shared" si="47"/>
        <v>982242</v>
      </c>
      <c r="BC240" s="122">
        <f t="shared" si="48"/>
        <v>2448768</v>
      </c>
      <c r="BD240" s="106"/>
    </row>
    <row r="241" spans="1:96" x14ac:dyDescent="0.25">
      <c r="A241" s="106" t="s">
        <v>95</v>
      </c>
      <c r="B241" s="105" t="s">
        <v>96</v>
      </c>
      <c r="C241" s="106" t="s">
        <v>97</v>
      </c>
      <c r="D241" s="132">
        <v>51602771</v>
      </c>
      <c r="E241" s="105" t="s">
        <v>1302</v>
      </c>
      <c r="F241" s="107" t="s">
        <v>1303</v>
      </c>
      <c r="G241" s="106" t="s">
        <v>36</v>
      </c>
      <c r="H241" s="107" t="s">
        <v>101</v>
      </c>
      <c r="I241" s="108" t="s">
        <v>159</v>
      </c>
      <c r="J241" s="108">
        <v>183</v>
      </c>
      <c r="K241" s="108"/>
      <c r="L241" s="109"/>
      <c r="M241" s="110"/>
      <c r="N241" s="109"/>
      <c r="O241" s="110"/>
      <c r="P241" s="110" t="s">
        <v>103</v>
      </c>
      <c r="Q241" s="107" t="s">
        <v>149</v>
      </c>
      <c r="R241" s="111" t="s">
        <v>120</v>
      </c>
      <c r="S241" s="112" t="s">
        <v>106</v>
      </c>
      <c r="T241" s="113" t="s">
        <v>107</v>
      </c>
      <c r="U241" s="133">
        <v>52317</v>
      </c>
      <c r="V241" s="115">
        <v>22017</v>
      </c>
      <c r="W241" s="115">
        <f t="shared" ca="1" si="38"/>
        <v>42293.432304166665</v>
      </c>
      <c r="X241" s="116">
        <f t="shared" ca="1" si="39"/>
        <v>54.753424657534246</v>
      </c>
      <c r="Y241" s="117">
        <v>40210</v>
      </c>
      <c r="Z241" s="108">
        <f t="shared" ca="1" si="40"/>
        <v>5.6301369863013697</v>
      </c>
      <c r="AA241" s="118"/>
      <c r="AB241" s="119" t="s">
        <v>108</v>
      </c>
      <c r="AC241" s="119" t="s">
        <v>109</v>
      </c>
      <c r="AD241" s="169" t="s">
        <v>110</v>
      </c>
      <c r="AE241" s="119" t="s">
        <v>111</v>
      </c>
      <c r="AF241" s="108">
        <v>3100</v>
      </c>
      <c r="AG241" s="108" t="s">
        <v>70</v>
      </c>
      <c r="AH241" s="108" t="s">
        <v>124</v>
      </c>
      <c r="AI241" s="108" t="s">
        <v>196</v>
      </c>
      <c r="AJ241" s="108"/>
      <c r="AK241" s="115"/>
      <c r="AL241" s="115"/>
      <c r="AM241" s="115"/>
      <c r="AN241" s="21" t="s">
        <v>1304</v>
      </c>
      <c r="AO241" s="121">
        <f>VLOOKUP(I241,[3]DATOS!$B$6:$D$46,3)</f>
        <v>2049478</v>
      </c>
      <c r="AP241" s="122">
        <f t="shared" si="41"/>
        <v>1332161</v>
      </c>
      <c r="AQ241" s="122">
        <f t="shared" si="42"/>
        <v>3381639</v>
      </c>
      <c r="AR241" s="122">
        <f t="shared" si="43"/>
        <v>0</v>
      </c>
      <c r="AS241" s="122">
        <v>0</v>
      </c>
      <c r="AT241" s="122">
        <v>0</v>
      </c>
      <c r="AU241" s="122"/>
      <c r="AV241" s="122">
        <v>0</v>
      </c>
      <c r="AW241" s="122">
        <f t="shared" si="44"/>
        <v>29000</v>
      </c>
      <c r="AX241" s="122">
        <v>0</v>
      </c>
      <c r="AY241" s="134">
        <f>ROUND(AO241*15%,0)</f>
        <v>307422</v>
      </c>
      <c r="AZ241" s="122">
        <f t="shared" si="45"/>
        <v>0</v>
      </c>
      <c r="BA241" s="122">
        <f t="shared" si="46"/>
        <v>2049478</v>
      </c>
      <c r="BB241" s="122">
        <f t="shared" si="47"/>
        <v>1668583</v>
      </c>
      <c r="BC241" s="122">
        <f t="shared" si="48"/>
        <v>3718061</v>
      </c>
      <c r="BD241" s="106"/>
      <c r="BE241" s="125" t="str">
        <f>+CONCATENATE(Q241,R241)</f>
        <v>Dirección de Investigaciones de Protección al Consumidor</v>
      </c>
      <c r="BH241" s="126"/>
      <c r="BI241" s="127"/>
    </row>
    <row r="242" spans="1:96" x14ac:dyDescent="0.25">
      <c r="A242" s="106" t="s">
        <v>140</v>
      </c>
      <c r="B242" s="105" t="s">
        <v>206</v>
      </c>
      <c r="C242" s="106" t="s">
        <v>142</v>
      </c>
      <c r="D242" s="132">
        <v>79890905</v>
      </c>
      <c r="E242" s="105" t="s">
        <v>1305</v>
      </c>
      <c r="F242" s="105" t="s">
        <v>1306</v>
      </c>
      <c r="G242" s="106" t="s">
        <v>36</v>
      </c>
      <c r="H242" s="107" t="s">
        <v>1199</v>
      </c>
      <c r="I242" s="108" t="s">
        <v>265</v>
      </c>
      <c r="J242" s="108">
        <v>496</v>
      </c>
      <c r="K242" s="108"/>
      <c r="L242" s="107"/>
      <c r="M242" s="108"/>
      <c r="N242" s="109"/>
      <c r="O242" s="110"/>
      <c r="P242" s="110" t="s">
        <v>202</v>
      </c>
      <c r="Q242" s="107" t="s">
        <v>233</v>
      </c>
      <c r="R242" s="111" t="s">
        <v>120</v>
      </c>
      <c r="S242" s="112" t="s">
        <v>267</v>
      </c>
      <c r="T242" s="112"/>
      <c r="U242" s="114"/>
      <c r="V242" s="115">
        <v>28177</v>
      </c>
      <c r="W242" s="115">
        <f t="shared" ca="1" si="38"/>
        <v>42293.432304166665</v>
      </c>
      <c r="X242" s="116">
        <f t="shared" ca="1" si="39"/>
        <v>38.123287671232873</v>
      </c>
      <c r="Y242" s="117">
        <v>41465</v>
      </c>
      <c r="Z242" s="108">
        <f t="shared" ca="1" si="40"/>
        <v>2.2356164383561645</v>
      </c>
      <c r="AA242" s="118"/>
      <c r="AB242" s="119" t="s">
        <v>108</v>
      </c>
      <c r="AC242" s="119" t="s">
        <v>252</v>
      </c>
      <c r="AD242" s="120" t="s">
        <v>110</v>
      </c>
      <c r="AE242" s="119" t="s">
        <v>269</v>
      </c>
      <c r="AF242" s="108">
        <v>1000</v>
      </c>
      <c r="AG242" s="108" t="s">
        <v>361</v>
      </c>
      <c r="AH242" s="108" t="s">
        <v>644</v>
      </c>
      <c r="AI242" s="108" t="s">
        <v>213</v>
      </c>
      <c r="AJ242" s="108"/>
      <c r="AK242" s="115"/>
      <c r="AL242" s="115"/>
      <c r="AM242" s="115"/>
      <c r="AN242" s="16" t="s">
        <v>1307</v>
      </c>
      <c r="AO242" s="121">
        <f>VLOOKUP(I242,[3]DATOS!$B$6:$D$46,3)</f>
        <v>1027665</v>
      </c>
      <c r="AP242" s="122">
        <f t="shared" si="41"/>
        <v>667982</v>
      </c>
      <c r="AQ242" s="122">
        <f t="shared" si="42"/>
        <v>1695647</v>
      </c>
      <c r="AR242" s="122">
        <f t="shared" si="43"/>
        <v>74000</v>
      </c>
      <c r="AS242" s="122">
        <v>0</v>
      </c>
      <c r="AT242" s="122">
        <v>0</v>
      </c>
      <c r="AU242" s="122"/>
      <c r="AV242" s="122">
        <v>0</v>
      </c>
      <c r="AW242" s="122">
        <f t="shared" si="44"/>
        <v>29000</v>
      </c>
      <c r="AX242" s="122">
        <v>0</v>
      </c>
      <c r="AY242" s="134">
        <v>0</v>
      </c>
      <c r="AZ242" s="122">
        <f t="shared" si="45"/>
        <v>0</v>
      </c>
      <c r="BA242" s="122">
        <f t="shared" si="46"/>
        <v>1101665</v>
      </c>
      <c r="BB242" s="122">
        <f t="shared" si="47"/>
        <v>696982</v>
      </c>
      <c r="BC242" s="122">
        <f t="shared" si="48"/>
        <v>1798647</v>
      </c>
      <c r="BD242" s="106"/>
      <c r="BE242" s="125" t="str">
        <f>+CONCATENATE(Q242,R242)</f>
        <v>Despacho del Superintendente Delegado para la Protección de la Competencia</v>
      </c>
      <c r="BH242" s="126"/>
      <c r="BI242" s="127"/>
    </row>
    <row r="243" spans="1:96" x14ac:dyDescent="0.25">
      <c r="A243" s="106" t="s">
        <v>140</v>
      </c>
      <c r="B243" s="105" t="s">
        <v>141</v>
      </c>
      <c r="C243" s="106" t="s">
        <v>142</v>
      </c>
      <c r="D243" s="132">
        <v>79169799</v>
      </c>
      <c r="E243" s="105" t="s">
        <v>1308</v>
      </c>
      <c r="F243" s="107" t="s">
        <v>1309</v>
      </c>
      <c r="G243" s="106" t="s">
        <v>1310</v>
      </c>
      <c r="H243" s="107" t="s">
        <v>101</v>
      </c>
      <c r="I243" s="108" t="s">
        <v>185</v>
      </c>
      <c r="J243" s="108"/>
      <c r="K243" s="108"/>
      <c r="L243" s="109"/>
      <c r="M243" s="110"/>
      <c r="N243" s="160" t="s">
        <v>1311</v>
      </c>
      <c r="O243" s="110"/>
      <c r="P243" s="110" t="s">
        <v>103</v>
      </c>
      <c r="Q243" s="107" t="s">
        <v>386</v>
      </c>
      <c r="R243" s="111" t="s">
        <v>120</v>
      </c>
      <c r="S243" s="112" t="s">
        <v>106</v>
      </c>
      <c r="T243" s="151" t="s">
        <v>120</v>
      </c>
      <c r="U243" s="133">
        <v>190684</v>
      </c>
      <c r="V243" s="115">
        <v>29998</v>
      </c>
      <c r="W243" s="115">
        <f t="shared" ca="1" si="38"/>
        <v>42293.432304166665</v>
      </c>
      <c r="X243" s="116">
        <f t="shared" ca="1" si="39"/>
        <v>33.205479452054796</v>
      </c>
      <c r="Y243" s="117">
        <v>41661</v>
      </c>
      <c r="Z243" s="108">
        <f t="shared" ca="1" si="40"/>
        <v>1.7095890410958905</v>
      </c>
      <c r="AA243" s="118"/>
      <c r="AB243" s="119" t="s">
        <v>108</v>
      </c>
      <c r="AC243" s="119" t="s">
        <v>109</v>
      </c>
      <c r="AD243" s="120" t="s">
        <v>282</v>
      </c>
      <c r="AE243" s="119" t="s">
        <v>154</v>
      </c>
      <c r="AF243" s="108">
        <v>20</v>
      </c>
      <c r="AG243" s="108" t="s">
        <v>112</v>
      </c>
      <c r="AH243" s="108" t="s">
        <v>113</v>
      </c>
      <c r="AI243" s="108" t="s">
        <v>114</v>
      </c>
      <c r="AJ243" s="108"/>
      <c r="AK243" s="115"/>
      <c r="AL243" s="115"/>
      <c r="AM243" s="115"/>
      <c r="AN243" s="15" t="s">
        <v>1312</v>
      </c>
      <c r="AO243" s="121">
        <f>VLOOKUP(I243,[3]DATOS!$B$6:$D$46,3)</f>
        <v>1466526</v>
      </c>
      <c r="AP243" s="122">
        <f t="shared" si="41"/>
        <v>953242</v>
      </c>
      <c r="AQ243" s="122">
        <f t="shared" si="42"/>
        <v>2419768</v>
      </c>
      <c r="AR243" s="122">
        <f t="shared" si="43"/>
        <v>0</v>
      </c>
      <c r="AS243" s="122">
        <v>0</v>
      </c>
      <c r="AT243" s="122">
        <v>0</v>
      </c>
      <c r="AU243" s="122"/>
      <c r="AV243" s="122">
        <v>0</v>
      </c>
      <c r="AW243" s="122">
        <f t="shared" si="44"/>
        <v>29000</v>
      </c>
      <c r="AX243" s="122">
        <v>0</v>
      </c>
      <c r="AY243" s="134">
        <v>0</v>
      </c>
      <c r="AZ243" s="122">
        <f t="shared" si="45"/>
        <v>0</v>
      </c>
      <c r="BA243" s="122">
        <f t="shared" si="46"/>
        <v>1466526</v>
      </c>
      <c r="BB243" s="122">
        <f t="shared" si="47"/>
        <v>982242</v>
      </c>
      <c r="BC243" s="122">
        <f t="shared" si="48"/>
        <v>2448768</v>
      </c>
      <c r="BD243" s="106"/>
      <c r="BE243" s="125" t="str">
        <f>+CONCATENATE(Q243,R243)</f>
        <v>Oficina de Control Interno</v>
      </c>
      <c r="BH243" s="126"/>
      <c r="BI243" s="127"/>
    </row>
    <row r="244" spans="1:96" x14ac:dyDescent="0.25">
      <c r="A244" s="106" t="s">
        <v>140</v>
      </c>
      <c r="B244" s="105" t="s">
        <v>206</v>
      </c>
      <c r="C244" s="106" t="s">
        <v>142</v>
      </c>
      <c r="D244" s="132">
        <v>80735076</v>
      </c>
      <c r="E244" s="105" t="s">
        <v>1313</v>
      </c>
      <c r="F244" s="107" t="s">
        <v>1314</v>
      </c>
      <c r="G244" s="106" t="s">
        <v>36</v>
      </c>
      <c r="H244" s="107" t="s">
        <v>130</v>
      </c>
      <c r="I244" s="108" t="s">
        <v>131</v>
      </c>
      <c r="J244" s="108">
        <v>418</v>
      </c>
      <c r="K244" s="108"/>
      <c r="L244" s="109"/>
      <c r="M244" s="110"/>
      <c r="N244" s="109"/>
      <c r="O244" s="110"/>
      <c r="P244" s="110" t="s">
        <v>103</v>
      </c>
      <c r="Q244" s="107" t="s">
        <v>274</v>
      </c>
      <c r="R244" s="109" t="s">
        <v>391</v>
      </c>
      <c r="S244" s="112" t="s">
        <v>1315</v>
      </c>
      <c r="T244" s="151" t="s">
        <v>120</v>
      </c>
      <c r="U244" s="133"/>
      <c r="V244" s="115">
        <v>30305</v>
      </c>
      <c r="W244" s="115">
        <f t="shared" ca="1" si="38"/>
        <v>42293.432304166665</v>
      </c>
      <c r="X244" s="116">
        <f t="shared" ca="1" si="39"/>
        <v>32.372602739726027</v>
      </c>
      <c r="Y244" s="117">
        <v>40562</v>
      </c>
      <c r="Z244" s="108">
        <f t="shared" ca="1" si="40"/>
        <v>4.6767123287671231</v>
      </c>
      <c r="AA244" s="118"/>
      <c r="AB244" s="119" t="s">
        <v>108</v>
      </c>
      <c r="AC244" s="119" t="s">
        <v>136</v>
      </c>
      <c r="AD244" s="169" t="s">
        <v>110</v>
      </c>
      <c r="AE244" s="119" t="s">
        <v>211</v>
      </c>
      <c r="AF244" s="108">
        <v>7015</v>
      </c>
      <c r="AG244" s="108" t="s">
        <v>70</v>
      </c>
      <c r="AH244" s="108" t="s">
        <v>1066</v>
      </c>
      <c r="AI244" s="108" t="s">
        <v>114</v>
      </c>
      <c r="AJ244" s="108"/>
      <c r="AK244" s="115">
        <v>41010</v>
      </c>
      <c r="AL244" s="115"/>
      <c r="AM244" s="115" t="s">
        <v>1316</v>
      </c>
      <c r="AN244" s="61" t="s">
        <v>1317</v>
      </c>
      <c r="AO244" s="121">
        <f>VLOOKUP(I244,[3]DATOS!$B$6:$D$46,3)</f>
        <v>1110954</v>
      </c>
      <c r="AP244" s="122">
        <f t="shared" si="41"/>
        <v>722120</v>
      </c>
      <c r="AQ244" s="122">
        <f t="shared" si="42"/>
        <v>1833074</v>
      </c>
      <c r="AR244" s="122">
        <f t="shared" si="43"/>
        <v>74000</v>
      </c>
      <c r="AS244" s="122">
        <v>0</v>
      </c>
      <c r="AT244" s="122">
        <v>0</v>
      </c>
      <c r="AU244" s="122"/>
      <c r="AV244" s="122">
        <v>0</v>
      </c>
      <c r="AW244" s="122">
        <f t="shared" si="44"/>
        <v>29000</v>
      </c>
      <c r="AX244" s="122">
        <v>0</v>
      </c>
      <c r="AY244" s="134">
        <v>0</v>
      </c>
      <c r="AZ244" s="122">
        <f t="shared" si="45"/>
        <v>0</v>
      </c>
      <c r="BA244" s="122">
        <f t="shared" si="46"/>
        <v>1184954</v>
      </c>
      <c r="BB244" s="122">
        <f t="shared" si="47"/>
        <v>751120</v>
      </c>
      <c r="BC244" s="122">
        <f t="shared" si="48"/>
        <v>1936074</v>
      </c>
      <c r="BD244" s="106"/>
    </row>
    <row r="245" spans="1:96" x14ac:dyDescent="0.25">
      <c r="A245" s="85" t="s">
        <v>140</v>
      </c>
      <c r="B245" s="86" t="s">
        <v>141</v>
      </c>
      <c r="C245" s="85" t="s">
        <v>142</v>
      </c>
      <c r="D245" s="87">
        <v>1020754887</v>
      </c>
      <c r="E245" s="86" t="s">
        <v>256</v>
      </c>
      <c r="F245" s="88" t="s">
        <v>1318</v>
      </c>
      <c r="G245" s="106" t="s">
        <v>36</v>
      </c>
      <c r="H245" s="88" t="s">
        <v>101</v>
      </c>
      <c r="I245" s="89" t="s">
        <v>358</v>
      </c>
      <c r="J245" s="210"/>
      <c r="K245" s="89"/>
      <c r="L245" s="157" t="s">
        <v>120</v>
      </c>
      <c r="M245" s="211" t="s">
        <v>120</v>
      </c>
      <c r="N245" s="90"/>
      <c r="O245" s="211"/>
      <c r="P245" s="91" t="s">
        <v>103</v>
      </c>
      <c r="Q245" s="88" t="s">
        <v>249</v>
      </c>
      <c r="R245" s="157" t="s">
        <v>250</v>
      </c>
      <c r="S245" s="92" t="s">
        <v>106</v>
      </c>
      <c r="T245" s="93"/>
      <c r="U245" s="94" t="s">
        <v>195</v>
      </c>
      <c r="V245" s="95">
        <v>33089</v>
      </c>
      <c r="W245" s="95">
        <f t="shared" ca="1" si="38"/>
        <v>42293.432304166665</v>
      </c>
      <c r="X245" s="96">
        <f t="shared" ca="1" si="39"/>
        <v>24.854794520547944</v>
      </c>
      <c r="Y245" s="97">
        <v>41621</v>
      </c>
      <c r="Z245" s="89">
        <f t="shared" ca="1" si="40"/>
        <v>1.8164383561643835</v>
      </c>
      <c r="AA245" s="118"/>
      <c r="AB245" s="99" t="s">
        <v>108</v>
      </c>
      <c r="AC245" s="99" t="s">
        <v>109</v>
      </c>
      <c r="AD245" s="120" t="s">
        <v>110</v>
      </c>
      <c r="AE245" s="99" t="s">
        <v>154</v>
      </c>
      <c r="AF245" s="89">
        <v>14</v>
      </c>
      <c r="AG245" s="89" t="s">
        <v>112</v>
      </c>
      <c r="AH245" s="89" t="s">
        <v>260</v>
      </c>
      <c r="AI245" s="108" t="s">
        <v>114</v>
      </c>
      <c r="AJ245" s="89"/>
      <c r="AK245" s="95">
        <v>41904</v>
      </c>
      <c r="AL245" s="95"/>
      <c r="AM245" s="95"/>
      <c r="AN245" s="212" t="s">
        <v>1319</v>
      </c>
      <c r="AO245" s="121">
        <f>VLOOKUP(I245,[3]DATOS!$B$6:$D$46,3)</f>
        <v>1694203</v>
      </c>
      <c r="AP245" s="122">
        <f t="shared" si="41"/>
        <v>1101232</v>
      </c>
      <c r="AQ245" s="101">
        <f t="shared" si="42"/>
        <v>2795435</v>
      </c>
      <c r="AR245" s="122">
        <f t="shared" si="43"/>
        <v>0</v>
      </c>
      <c r="AS245" s="101">
        <v>0</v>
      </c>
      <c r="AT245" s="101">
        <v>0</v>
      </c>
      <c r="AU245" s="101"/>
      <c r="AV245" s="101">
        <v>0</v>
      </c>
      <c r="AW245" s="101">
        <f t="shared" si="44"/>
        <v>29000</v>
      </c>
      <c r="AX245" s="101">
        <v>0</v>
      </c>
      <c r="AY245" s="134">
        <v>0</v>
      </c>
      <c r="AZ245" s="101">
        <f t="shared" si="45"/>
        <v>0</v>
      </c>
      <c r="BA245" s="122">
        <f t="shared" si="46"/>
        <v>1694203</v>
      </c>
      <c r="BB245" s="122">
        <f t="shared" si="47"/>
        <v>1130232</v>
      </c>
      <c r="BC245" s="122">
        <f t="shared" si="48"/>
        <v>2824435</v>
      </c>
      <c r="BD245" s="106"/>
      <c r="BE245" s="125" t="str">
        <f>+CONCATENATE(Q245,R245)</f>
        <v>Oficina Asesora Jurídica- Grupo de Trabajo de Gestión Judicial</v>
      </c>
      <c r="BH245" s="126"/>
      <c r="BI245" s="127"/>
    </row>
    <row r="246" spans="1:96" x14ac:dyDescent="0.25">
      <c r="A246" s="106" t="s">
        <v>140</v>
      </c>
      <c r="B246" s="105" t="s">
        <v>206</v>
      </c>
      <c r="C246" s="106" t="s">
        <v>142</v>
      </c>
      <c r="D246" s="132">
        <v>79054648</v>
      </c>
      <c r="E246" s="105" t="s">
        <v>1320</v>
      </c>
      <c r="F246" s="107" t="s">
        <v>1321</v>
      </c>
      <c r="G246" s="106" t="s">
        <v>36</v>
      </c>
      <c r="H246" s="107" t="s">
        <v>1113</v>
      </c>
      <c r="I246" s="108" t="s">
        <v>1114</v>
      </c>
      <c r="J246" s="108">
        <v>501</v>
      </c>
      <c r="K246" s="108"/>
      <c r="L246" s="107"/>
      <c r="M246" s="108"/>
      <c r="N246" s="109"/>
      <c r="O246" s="110"/>
      <c r="P246" s="110" t="s">
        <v>103</v>
      </c>
      <c r="Q246" s="107" t="s">
        <v>104</v>
      </c>
      <c r="R246" s="109" t="s">
        <v>186</v>
      </c>
      <c r="S246" s="112" t="s">
        <v>267</v>
      </c>
      <c r="T246" s="112"/>
      <c r="U246" s="133"/>
      <c r="V246" s="115">
        <v>24987</v>
      </c>
      <c r="W246" s="115">
        <f t="shared" ca="1" si="38"/>
        <v>42293.432304166665</v>
      </c>
      <c r="X246" s="116">
        <f t="shared" ca="1" si="39"/>
        <v>46.731506849315068</v>
      </c>
      <c r="Y246" s="117">
        <v>41031</v>
      </c>
      <c r="Z246" s="108">
        <f t="shared" ca="1" si="40"/>
        <v>3.408219178082192</v>
      </c>
      <c r="AA246" s="118"/>
      <c r="AB246" s="119" t="s">
        <v>108</v>
      </c>
      <c r="AC246" s="119" t="s">
        <v>252</v>
      </c>
      <c r="AD246" s="120" t="s">
        <v>110</v>
      </c>
      <c r="AE246" s="119" t="s">
        <v>269</v>
      </c>
      <c r="AF246" s="108">
        <v>141</v>
      </c>
      <c r="AG246" s="108" t="s">
        <v>112</v>
      </c>
      <c r="AH246" s="108" t="s">
        <v>221</v>
      </c>
      <c r="AI246" s="108" t="s">
        <v>114</v>
      </c>
      <c r="AJ246" s="108"/>
      <c r="AK246" s="115"/>
      <c r="AL246" s="115"/>
      <c r="AM246" s="115" t="s">
        <v>354</v>
      </c>
      <c r="AN246" s="16" t="s">
        <v>1322</v>
      </c>
      <c r="AO246" s="121">
        <v>616000</v>
      </c>
      <c r="AP246" s="122">
        <f t="shared" si="41"/>
        <v>400400</v>
      </c>
      <c r="AQ246" s="122">
        <f t="shared" si="42"/>
        <v>1016400</v>
      </c>
      <c r="AR246" s="122">
        <f t="shared" si="43"/>
        <v>74000</v>
      </c>
      <c r="AS246" s="122">
        <v>0</v>
      </c>
      <c r="AT246" s="122">
        <v>0</v>
      </c>
      <c r="AU246" s="122"/>
      <c r="AV246" s="122">
        <v>0</v>
      </c>
      <c r="AW246" s="122">
        <f t="shared" si="44"/>
        <v>29000</v>
      </c>
      <c r="AX246" s="122">
        <v>0</v>
      </c>
      <c r="AY246" s="134">
        <f>ROUND(AO246*15%,0)</f>
        <v>92400</v>
      </c>
      <c r="AZ246" s="122">
        <f t="shared" si="45"/>
        <v>0</v>
      </c>
      <c r="BA246" s="122">
        <f t="shared" si="46"/>
        <v>690000</v>
      </c>
      <c r="BB246" s="122">
        <f t="shared" si="47"/>
        <v>521800</v>
      </c>
      <c r="BC246" s="122">
        <f t="shared" si="48"/>
        <v>1211800</v>
      </c>
      <c r="BD246" s="106"/>
    </row>
    <row r="247" spans="1:96" x14ac:dyDescent="0.25">
      <c r="A247" s="140" t="s">
        <v>255</v>
      </c>
      <c r="B247" s="105" t="s">
        <v>141</v>
      </c>
      <c r="C247" s="106" t="s">
        <v>142</v>
      </c>
      <c r="D247" s="174">
        <v>74082776</v>
      </c>
      <c r="E247" s="142" t="s">
        <v>1323</v>
      </c>
      <c r="F247" s="142" t="s">
        <v>1324</v>
      </c>
      <c r="G247" s="140" t="s">
        <v>201</v>
      </c>
      <c r="H247" s="107" t="s">
        <v>101</v>
      </c>
      <c r="I247" s="108" t="s">
        <v>193</v>
      </c>
      <c r="J247" s="108">
        <v>259</v>
      </c>
      <c r="K247" s="108"/>
      <c r="L247" s="109"/>
      <c r="M247" s="110"/>
      <c r="N247" s="109"/>
      <c r="O247" s="110" t="s">
        <v>467</v>
      </c>
      <c r="P247" s="110" t="s">
        <v>103</v>
      </c>
      <c r="Q247" s="107" t="s">
        <v>167</v>
      </c>
      <c r="R247" s="111" t="s">
        <v>226</v>
      </c>
      <c r="S247" s="176" t="s">
        <v>106</v>
      </c>
      <c r="T247" s="213" t="s">
        <v>120</v>
      </c>
      <c r="U247" s="140">
        <v>200279</v>
      </c>
      <c r="V247" s="145">
        <v>30566</v>
      </c>
      <c r="W247" s="146">
        <f t="shared" ca="1" si="38"/>
        <v>42293.432304166665</v>
      </c>
      <c r="X247" s="147">
        <f t="shared" ca="1" si="39"/>
        <v>31.668493150684931</v>
      </c>
      <c r="Y247" s="148">
        <v>40704</v>
      </c>
      <c r="Z247" s="147">
        <f t="shared" ca="1" si="40"/>
        <v>4.2904109589041095</v>
      </c>
      <c r="AA247" s="118"/>
      <c r="AB247" s="119" t="s">
        <v>108</v>
      </c>
      <c r="AC247" s="119" t="s">
        <v>109</v>
      </c>
      <c r="AD247" s="120" t="s">
        <v>110</v>
      </c>
      <c r="AE247" s="119" t="s">
        <v>154</v>
      </c>
      <c r="AF247" s="108">
        <v>107</v>
      </c>
      <c r="AG247" s="108" t="s">
        <v>112</v>
      </c>
      <c r="AH247" s="149" t="s">
        <v>124</v>
      </c>
      <c r="AI247" s="149" t="s">
        <v>155</v>
      </c>
      <c r="AJ247" s="108"/>
      <c r="AK247" s="115">
        <v>41662</v>
      </c>
      <c r="AL247" s="115"/>
      <c r="AM247" s="115" t="s">
        <v>197</v>
      </c>
      <c r="AN247" s="47" t="s">
        <v>1325</v>
      </c>
      <c r="AO247" s="121">
        <f>VLOOKUP(I247,[3]DATOS!$B$6:$D$46,3)</f>
        <v>2320554</v>
      </c>
      <c r="AP247" s="122">
        <f t="shared" si="41"/>
        <v>1508360</v>
      </c>
      <c r="AQ247" s="122">
        <f t="shared" si="42"/>
        <v>3828914</v>
      </c>
      <c r="AR247" s="122">
        <f t="shared" si="43"/>
        <v>0</v>
      </c>
      <c r="AS247" s="122">
        <v>0</v>
      </c>
      <c r="AT247" s="122">
        <v>0</v>
      </c>
      <c r="AU247" s="122"/>
      <c r="AV247" s="122">
        <v>0</v>
      </c>
      <c r="AW247" s="122">
        <f t="shared" si="44"/>
        <v>29000</v>
      </c>
      <c r="AX247" s="122">
        <v>0</v>
      </c>
      <c r="AY247" s="134">
        <v>0</v>
      </c>
      <c r="AZ247" s="122">
        <f t="shared" si="45"/>
        <v>0</v>
      </c>
      <c r="BA247" s="122">
        <f t="shared" si="46"/>
        <v>2320554</v>
      </c>
      <c r="BB247" s="122">
        <f t="shared" si="47"/>
        <v>1537360</v>
      </c>
      <c r="BC247" s="122">
        <f t="shared" si="48"/>
        <v>3857914</v>
      </c>
      <c r="BD247" s="106"/>
    </row>
    <row r="248" spans="1:96" x14ac:dyDescent="0.25">
      <c r="A248" s="106" t="s">
        <v>140</v>
      </c>
      <c r="B248" s="105" t="s">
        <v>141</v>
      </c>
      <c r="C248" s="106" t="s">
        <v>142</v>
      </c>
      <c r="D248" s="132">
        <v>80227524</v>
      </c>
      <c r="E248" s="105" t="s">
        <v>761</v>
      </c>
      <c r="F248" s="107" t="s">
        <v>1326</v>
      </c>
      <c r="G248" s="106" t="s">
        <v>36</v>
      </c>
      <c r="H248" s="107" t="s">
        <v>620</v>
      </c>
      <c r="I248" s="108" t="s">
        <v>422</v>
      </c>
      <c r="J248" s="108">
        <v>64</v>
      </c>
      <c r="K248" s="108"/>
      <c r="L248" s="109"/>
      <c r="M248" s="110"/>
      <c r="N248" s="109"/>
      <c r="O248" s="110"/>
      <c r="P248" s="110" t="s">
        <v>202</v>
      </c>
      <c r="Q248" s="107" t="s">
        <v>203</v>
      </c>
      <c r="R248" s="109" t="s">
        <v>258</v>
      </c>
      <c r="S248" s="112" t="s">
        <v>106</v>
      </c>
      <c r="T248" s="113" t="s">
        <v>259</v>
      </c>
      <c r="U248" s="133">
        <v>126564</v>
      </c>
      <c r="V248" s="115">
        <v>29300</v>
      </c>
      <c r="W248" s="115">
        <f t="shared" ca="1" si="38"/>
        <v>42293.432304166665</v>
      </c>
      <c r="X248" s="116">
        <f t="shared" ca="1" si="39"/>
        <v>35.084931506849315</v>
      </c>
      <c r="Y248" s="117">
        <v>40344</v>
      </c>
      <c r="Z248" s="108">
        <f t="shared" ca="1" si="40"/>
        <v>5.2630136986301368</v>
      </c>
      <c r="AA248" s="118"/>
      <c r="AB248" s="119" t="s">
        <v>108</v>
      </c>
      <c r="AC248" s="119" t="s">
        <v>109</v>
      </c>
      <c r="AD248" s="169" t="s">
        <v>110</v>
      </c>
      <c r="AE248" s="119" t="s">
        <v>154</v>
      </c>
      <c r="AF248" s="108">
        <v>4010</v>
      </c>
      <c r="AG248" s="108" t="s">
        <v>70</v>
      </c>
      <c r="AH248" s="108" t="s">
        <v>124</v>
      </c>
      <c r="AI248" s="108" t="s">
        <v>196</v>
      </c>
      <c r="AJ248" s="108"/>
      <c r="AK248" s="115">
        <v>41173</v>
      </c>
      <c r="AL248" s="115"/>
      <c r="AM248" s="115"/>
      <c r="AN248" s="21" t="s">
        <v>1327</v>
      </c>
      <c r="AO248" s="121">
        <f>VLOOKUP(I248,[3]DATOS!$B$6:$D$46,3)</f>
        <v>2779762</v>
      </c>
      <c r="AP248" s="122">
        <f t="shared" si="41"/>
        <v>1806845</v>
      </c>
      <c r="AQ248" s="122">
        <f t="shared" si="42"/>
        <v>4586607</v>
      </c>
      <c r="AR248" s="122">
        <f t="shared" si="43"/>
        <v>0</v>
      </c>
      <c r="AS248" s="122">
        <v>0</v>
      </c>
      <c r="AT248" s="122">
        <v>0</v>
      </c>
      <c r="AU248" s="122"/>
      <c r="AV248" s="122">
        <v>0</v>
      </c>
      <c r="AW248" s="122">
        <f t="shared" si="44"/>
        <v>29000</v>
      </c>
      <c r="AX248" s="122">
        <v>0</v>
      </c>
      <c r="AY248" s="134">
        <v>0</v>
      </c>
      <c r="AZ248" s="122">
        <f t="shared" si="45"/>
        <v>0</v>
      </c>
      <c r="BA248" s="122">
        <f t="shared" si="46"/>
        <v>2779762</v>
      </c>
      <c r="BB248" s="122">
        <f t="shared" si="47"/>
        <v>1835845</v>
      </c>
      <c r="BC248" s="122">
        <f t="shared" si="48"/>
        <v>4615607</v>
      </c>
      <c r="BD248" s="106"/>
    </row>
    <row r="249" spans="1:96" s="177" customFormat="1" ht="25.5" x14ac:dyDescent="0.25">
      <c r="A249" s="106" t="s">
        <v>95</v>
      </c>
      <c r="B249" s="105" t="s">
        <v>276</v>
      </c>
      <c r="C249" s="106" t="s">
        <v>97</v>
      </c>
      <c r="D249" s="132">
        <v>52984495</v>
      </c>
      <c r="E249" s="105" t="s">
        <v>1328</v>
      </c>
      <c r="F249" s="107" t="s">
        <v>1329</v>
      </c>
      <c r="G249" s="106" t="s">
        <v>36</v>
      </c>
      <c r="H249" s="107" t="s">
        <v>279</v>
      </c>
      <c r="I249" s="108" t="s">
        <v>266</v>
      </c>
      <c r="J249" s="108"/>
      <c r="K249" s="108"/>
      <c r="L249" s="109"/>
      <c r="M249" s="110"/>
      <c r="N249" s="109"/>
      <c r="O249" s="110"/>
      <c r="P249" s="110" t="s">
        <v>103</v>
      </c>
      <c r="Q249" s="107" t="s">
        <v>104</v>
      </c>
      <c r="R249" s="109" t="s">
        <v>186</v>
      </c>
      <c r="S249" s="112" t="s">
        <v>1330</v>
      </c>
      <c r="T249" s="151"/>
      <c r="U249" s="133"/>
      <c r="V249" s="115">
        <v>30742</v>
      </c>
      <c r="W249" s="115">
        <f t="shared" ca="1" si="38"/>
        <v>42293.432304166665</v>
      </c>
      <c r="X249" s="116">
        <f t="shared" ca="1" si="39"/>
        <v>31.19178082191781</v>
      </c>
      <c r="Y249" s="117">
        <v>41906</v>
      </c>
      <c r="Z249" s="108">
        <f t="shared" ca="1" si="40"/>
        <v>1.0465753424657533</v>
      </c>
      <c r="AA249" s="118"/>
      <c r="AB249" s="119" t="s">
        <v>108</v>
      </c>
      <c r="AC249" s="119" t="s">
        <v>252</v>
      </c>
      <c r="AD249" s="120" t="s">
        <v>110</v>
      </c>
      <c r="AE249" s="119" t="s">
        <v>253</v>
      </c>
      <c r="AF249" s="108">
        <v>141</v>
      </c>
      <c r="AG249" s="108" t="s">
        <v>112</v>
      </c>
      <c r="AH249" s="108" t="s">
        <v>124</v>
      </c>
      <c r="AI249" s="108" t="s">
        <v>196</v>
      </c>
      <c r="AJ249" s="108"/>
      <c r="AK249" s="115"/>
      <c r="AL249" s="115"/>
      <c r="AM249" s="130"/>
      <c r="AN249" s="16" t="s">
        <v>1331</v>
      </c>
      <c r="AO249" s="121">
        <f>VLOOKUP(I249,[3]DATOS!$B$6:$D$46,3)</f>
        <v>1027665</v>
      </c>
      <c r="AP249" s="122">
        <f t="shared" si="41"/>
        <v>667982</v>
      </c>
      <c r="AQ249" s="122">
        <f t="shared" si="42"/>
        <v>1695647</v>
      </c>
      <c r="AR249" s="122">
        <f t="shared" si="43"/>
        <v>74000</v>
      </c>
      <c r="AS249" s="122">
        <v>0</v>
      </c>
      <c r="AT249" s="122">
        <v>0</v>
      </c>
      <c r="AU249" s="122"/>
      <c r="AV249" s="122">
        <v>0</v>
      </c>
      <c r="AW249" s="122">
        <f t="shared" si="44"/>
        <v>29000</v>
      </c>
      <c r="AX249" s="122">
        <v>0</v>
      </c>
      <c r="AY249" s="134">
        <v>0</v>
      </c>
      <c r="AZ249" s="122">
        <f t="shared" si="45"/>
        <v>0</v>
      </c>
      <c r="BA249" s="122">
        <f t="shared" si="46"/>
        <v>1101665</v>
      </c>
      <c r="BB249" s="122">
        <f t="shared" si="47"/>
        <v>696982</v>
      </c>
      <c r="BC249" s="122">
        <f t="shared" si="48"/>
        <v>1798647</v>
      </c>
      <c r="BD249" s="106"/>
      <c r="BE249" s="102"/>
      <c r="BF249" s="102"/>
      <c r="BG249" s="103"/>
      <c r="BH249" s="103"/>
      <c r="BI249" s="103"/>
      <c r="BJ249" s="102"/>
      <c r="BK249" s="102"/>
      <c r="BL249" s="102"/>
      <c r="BM249" s="102"/>
      <c r="BN249" s="102"/>
      <c r="BO249" s="102"/>
      <c r="BP249" s="102"/>
      <c r="BQ249" s="102"/>
      <c r="BR249" s="102"/>
      <c r="BS249" s="102"/>
      <c r="BT249" s="102"/>
      <c r="BU249" s="102"/>
      <c r="BV249" s="102"/>
      <c r="BW249" s="102"/>
      <c r="BX249" s="102"/>
      <c r="BY249" s="102"/>
      <c r="BZ249" s="102"/>
      <c r="CA249" s="102"/>
      <c r="CB249" s="102"/>
      <c r="CC249" s="102"/>
      <c r="CD249" s="102"/>
      <c r="CE249" s="102"/>
      <c r="CF249" s="102"/>
      <c r="CG249" s="102"/>
      <c r="CH249" s="102"/>
      <c r="CI249" s="102"/>
      <c r="CJ249" s="102"/>
      <c r="CK249" s="102"/>
      <c r="CL249" s="102"/>
      <c r="CM249" s="102"/>
      <c r="CN249" s="102"/>
      <c r="CO249" s="102"/>
      <c r="CP249" s="102"/>
      <c r="CQ249" s="102"/>
      <c r="CR249" s="102"/>
    </row>
    <row r="250" spans="1:96" x14ac:dyDescent="0.25">
      <c r="A250" s="106" t="s">
        <v>95</v>
      </c>
      <c r="B250" s="105" t="s">
        <v>127</v>
      </c>
      <c r="C250" s="106" t="s">
        <v>97</v>
      </c>
      <c r="D250" s="132">
        <v>59824255</v>
      </c>
      <c r="E250" s="105" t="s">
        <v>1332</v>
      </c>
      <c r="F250" s="107" t="s">
        <v>1333</v>
      </c>
      <c r="G250" s="106" t="s">
        <v>870</v>
      </c>
      <c r="H250" s="107" t="s">
        <v>145</v>
      </c>
      <c r="I250" s="108" t="s">
        <v>102</v>
      </c>
      <c r="J250" s="108"/>
      <c r="K250" s="108">
        <v>447</v>
      </c>
      <c r="L250" s="107" t="s">
        <v>231</v>
      </c>
      <c r="M250" s="110" t="s">
        <v>266</v>
      </c>
      <c r="N250" s="109"/>
      <c r="O250" s="110"/>
      <c r="P250" s="110" t="s">
        <v>202</v>
      </c>
      <c r="Q250" s="107" t="s">
        <v>233</v>
      </c>
      <c r="R250" s="111" t="s">
        <v>359</v>
      </c>
      <c r="S250" s="112" t="s">
        <v>360</v>
      </c>
      <c r="T250" s="113" t="s">
        <v>1334</v>
      </c>
      <c r="U250" s="133">
        <v>33171</v>
      </c>
      <c r="V250" s="115">
        <v>26692</v>
      </c>
      <c r="W250" s="115">
        <f t="shared" ca="1" si="38"/>
        <v>42293.432304166665</v>
      </c>
      <c r="X250" s="116">
        <f t="shared" ca="1" si="39"/>
        <v>42.131506849315066</v>
      </c>
      <c r="Y250" s="117">
        <v>35257</v>
      </c>
      <c r="Z250" s="108">
        <f t="shared" ca="1" si="40"/>
        <v>19</v>
      </c>
      <c r="AA250" s="118"/>
      <c r="AB250" s="119" t="s">
        <v>152</v>
      </c>
      <c r="AC250" s="119" t="s">
        <v>153</v>
      </c>
      <c r="AD250" s="169" t="s">
        <v>110</v>
      </c>
      <c r="AE250" s="119" t="s">
        <v>111</v>
      </c>
      <c r="AF250" s="108">
        <v>1015</v>
      </c>
      <c r="AG250" s="108" t="s">
        <v>361</v>
      </c>
      <c r="AH250" s="108" t="s">
        <v>124</v>
      </c>
      <c r="AI250" s="108" t="s">
        <v>114</v>
      </c>
      <c r="AJ250" s="108"/>
      <c r="AK250" s="115">
        <v>41717</v>
      </c>
      <c r="AL250" s="139"/>
      <c r="AM250" s="115" t="s">
        <v>125</v>
      </c>
      <c r="AN250" s="15" t="s">
        <v>1335</v>
      </c>
      <c r="AO250" s="121">
        <f>VLOOKUP(I250,[3]DATOS!$B$6:$D$46,3)</f>
        <v>2418255</v>
      </c>
      <c r="AP250" s="122">
        <f t="shared" si="41"/>
        <v>1571866</v>
      </c>
      <c r="AQ250" s="122">
        <f t="shared" si="42"/>
        <v>3990121</v>
      </c>
      <c r="AR250" s="122">
        <f t="shared" si="43"/>
        <v>0</v>
      </c>
      <c r="AS250" s="122">
        <v>0</v>
      </c>
      <c r="AT250" s="122">
        <v>0</v>
      </c>
      <c r="AU250" s="122"/>
      <c r="AV250" s="122">
        <v>0</v>
      </c>
      <c r="AW250" s="122">
        <f t="shared" si="44"/>
        <v>29000</v>
      </c>
      <c r="AX250" s="122">
        <v>0</v>
      </c>
      <c r="AY250" s="134">
        <f>ROUND(AO250*15%,0)</f>
        <v>362738</v>
      </c>
      <c r="AZ250" s="122">
        <f t="shared" si="45"/>
        <v>0</v>
      </c>
      <c r="BA250" s="122">
        <f t="shared" si="46"/>
        <v>2418255</v>
      </c>
      <c r="BB250" s="122">
        <f t="shared" si="47"/>
        <v>1963604</v>
      </c>
      <c r="BC250" s="122">
        <f t="shared" si="48"/>
        <v>4381859</v>
      </c>
      <c r="BD250" s="106"/>
      <c r="BE250" s="125" t="str">
        <f>+CONCATENATE(Q250,R250)</f>
        <v>Despacho del Superintendente Delegado para la Protección de la Competencia- Grupo de Trabajo de Protección de la Competencia</v>
      </c>
      <c r="BH250" s="126"/>
      <c r="BI250" s="127"/>
    </row>
    <row r="251" spans="1:96" s="177" customFormat="1" x14ac:dyDescent="0.25">
      <c r="A251" s="140" t="s">
        <v>140</v>
      </c>
      <c r="B251" s="105" t="s">
        <v>141</v>
      </c>
      <c r="C251" s="106" t="s">
        <v>142</v>
      </c>
      <c r="D251" s="174">
        <v>79999200</v>
      </c>
      <c r="E251" s="142" t="s">
        <v>1336</v>
      </c>
      <c r="F251" s="142" t="s">
        <v>1337</v>
      </c>
      <c r="G251" s="106" t="s">
        <v>36</v>
      </c>
      <c r="H251" s="107" t="s">
        <v>101</v>
      </c>
      <c r="I251" s="108" t="s">
        <v>185</v>
      </c>
      <c r="J251" s="108">
        <v>338</v>
      </c>
      <c r="K251" s="108"/>
      <c r="L251" s="109"/>
      <c r="M251" s="110"/>
      <c r="N251" s="109"/>
      <c r="O251" s="110"/>
      <c r="P251" s="110" t="s">
        <v>103</v>
      </c>
      <c r="Q251" s="107" t="s">
        <v>217</v>
      </c>
      <c r="R251" s="111" t="s">
        <v>434</v>
      </c>
      <c r="S251" s="176" t="s">
        <v>1136</v>
      </c>
      <c r="T251" s="143"/>
      <c r="U251" s="206">
        <v>4026382308063160</v>
      </c>
      <c r="V251" s="204">
        <v>28734</v>
      </c>
      <c r="W251" s="146">
        <f t="shared" ca="1" si="38"/>
        <v>42293.432304166665</v>
      </c>
      <c r="X251" s="147">
        <f t="shared" ca="1" si="39"/>
        <v>36.61643835616438</v>
      </c>
      <c r="Y251" s="148">
        <v>41190</v>
      </c>
      <c r="Z251" s="147">
        <f t="shared" ca="1" si="40"/>
        <v>2.9808219178082194</v>
      </c>
      <c r="AA251" s="118"/>
      <c r="AB251" s="119" t="s">
        <v>108</v>
      </c>
      <c r="AC251" s="119" t="s">
        <v>109</v>
      </c>
      <c r="AD251" s="120" t="s">
        <v>110</v>
      </c>
      <c r="AE251" s="119" t="s">
        <v>154</v>
      </c>
      <c r="AF251" s="108">
        <v>2024</v>
      </c>
      <c r="AG251" s="108" t="s">
        <v>70</v>
      </c>
      <c r="AH251" s="149" t="s">
        <v>113</v>
      </c>
      <c r="AI251" s="149" t="s">
        <v>213</v>
      </c>
      <c r="AJ251" s="108"/>
      <c r="AK251" s="115"/>
      <c r="AL251" s="115"/>
      <c r="AM251" s="115"/>
      <c r="AN251" s="44" t="s">
        <v>1338</v>
      </c>
      <c r="AO251" s="121">
        <f>VLOOKUP(I251,[3]DATOS!$B$6:$D$46,3)</f>
        <v>1466526</v>
      </c>
      <c r="AP251" s="122">
        <f t="shared" si="41"/>
        <v>953242</v>
      </c>
      <c r="AQ251" s="122">
        <f t="shared" si="42"/>
        <v>2419768</v>
      </c>
      <c r="AR251" s="122">
        <f t="shared" si="43"/>
        <v>0</v>
      </c>
      <c r="AS251" s="122">
        <v>0</v>
      </c>
      <c r="AT251" s="122">
        <v>0</v>
      </c>
      <c r="AU251" s="122"/>
      <c r="AV251" s="122">
        <v>0</v>
      </c>
      <c r="AW251" s="122">
        <f t="shared" si="44"/>
        <v>29000</v>
      </c>
      <c r="AX251" s="122">
        <v>0</v>
      </c>
      <c r="AY251" s="134">
        <f>ROUND(AO251*15%,0)</f>
        <v>219979</v>
      </c>
      <c r="AZ251" s="122">
        <f t="shared" si="45"/>
        <v>0</v>
      </c>
      <c r="BA251" s="122">
        <f t="shared" si="46"/>
        <v>1466526</v>
      </c>
      <c r="BB251" s="122">
        <f t="shared" si="47"/>
        <v>1202221</v>
      </c>
      <c r="BC251" s="122">
        <f t="shared" si="48"/>
        <v>2668747</v>
      </c>
      <c r="BD251" s="106"/>
      <c r="BE251" s="125" t="str">
        <f>+CONCATENATE(Q251,R251)</f>
        <v>Dirección de Nuevas Creaciones- Grupo de Trabajo de Ciencias Farmacéuticas y Biológicas</v>
      </c>
      <c r="BF251" s="102"/>
      <c r="BG251" s="103"/>
      <c r="BH251" s="126"/>
      <c r="BI251" s="127"/>
      <c r="BJ251" s="102"/>
      <c r="BK251" s="102"/>
      <c r="BL251" s="102"/>
      <c r="BM251" s="102"/>
      <c r="BN251" s="102"/>
      <c r="BO251" s="102"/>
      <c r="BP251" s="102"/>
      <c r="BQ251" s="102"/>
      <c r="BR251" s="102"/>
      <c r="BS251" s="103"/>
      <c r="BT251" s="103"/>
      <c r="BU251" s="102"/>
      <c r="BV251" s="102"/>
      <c r="BW251" s="102"/>
      <c r="BX251" s="102"/>
      <c r="BY251" s="102"/>
      <c r="BZ251" s="102"/>
      <c r="CA251" s="102"/>
      <c r="CB251" s="102"/>
      <c r="CC251" s="102"/>
      <c r="CD251" s="102"/>
      <c r="CE251" s="102"/>
      <c r="CF251" s="102"/>
      <c r="CG251" s="102"/>
      <c r="CH251" s="102"/>
      <c r="CI251" s="102"/>
      <c r="CJ251" s="102"/>
      <c r="CK251" s="102"/>
      <c r="CL251" s="102"/>
      <c r="CM251" s="102"/>
      <c r="CN251" s="102"/>
      <c r="CO251" s="102"/>
      <c r="CP251" s="102"/>
      <c r="CQ251" s="102"/>
      <c r="CR251" s="102"/>
    </row>
    <row r="252" spans="1:96" s="104" customFormat="1" x14ac:dyDescent="0.25">
      <c r="A252" s="106" t="s">
        <v>95</v>
      </c>
      <c r="B252" s="105" t="s">
        <v>96</v>
      </c>
      <c r="C252" s="106" t="s">
        <v>97</v>
      </c>
      <c r="D252" s="132">
        <v>52379194</v>
      </c>
      <c r="E252" s="105" t="s">
        <v>1339</v>
      </c>
      <c r="F252" s="107" t="s">
        <v>1340</v>
      </c>
      <c r="G252" s="106" t="s">
        <v>36</v>
      </c>
      <c r="H252" s="107" t="s">
        <v>101</v>
      </c>
      <c r="I252" s="108" t="s">
        <v>147</v>
      </c>
      <c r="J252" s="108"/>
      <c r="K252" s="108"/>
      <c r="L252" s="107"/>
      <c r="M252" s="108"/>
      <c r="N252" s="109"/>
      <c r="O252" s="110"/>
      <c r="P252" s="110" t="s">
        <v>695</v>
      </c>
      <c r="Q252" s="107" t="s">
        <v>133</v>
      </c>
      <c r="R252" s="109" t="s">
        <v>371</v>
      </c>
      <c r="S252" s="112" t="s">
        <v>106</v>
      </c>
      <c r="T252" s="112" t="s">
        <v>1341</v>
      </c>
      <c r="U252" s="133">
        <v>116372</v>
      </c>
      <c r="V252" s="115">
        <v>28035</v>
      </c>
      <c r="W252" s="115">
        <f t="shared" ca="1" si="38"/>
        <v>42293.432304166665</v>
      </c>
      <c r="X252" s="116">
        <f t="shared" ca="1" si="39"/>
        <v>38.504109589041093</v>
      </c>
      <c r="Y252" s="117">
        <v>42013</v>
      </c>
      <c r="Z252" s="108">
        <f t="shared" ca="1" si="40"/>
        <v>0.75890410958904109</v>
      </c>
      <c r="AA252" s="118"/>
      <c r="AB252" s="119" t="s">
        <v>108</v>
      </c>
      <c r="AC252" s="119" t="s">
        <v>109</v>
      </c>
      <c r="AD252" s="120" t="s">
        <v>110</v>
      </c>
      <c r="AE252" s="119" t="s">
        <v>111</v>
      </c>
      <c r="AF252" s="108">
        <v>3210</v>
      </c>
      <c r="AG252" s="108" t="s">
        <v>70</v>
      </c>
      <c r="AH252" s="108" t="s">
        <v>160</v>
      </c>
      <c r="AI252" s="108" t="s">
        <v>196</v>
      </c>
      <c r="AJ252" s="108"/>
      <c r="AK252" s="115"/>
      <c r="AL252" s="115"/>
      <c r="AM252" s="115"/>
      <c r="AN252" s="23" t="s">
        <v>1342</v>
      </c>
      <c r="AO252" s="121">
        <f>VLOOKUP(I252,[3]DATOS!$B$6:$D$46,3)</f>
        <v>1887093</v>
      </c>
      <c r="AP252" s="122">
        <f t="shared" si="41"/>
        <v>1226610</v>
      </c>
      <c r="AQ252" s="122">
        <f t="shared" si="42"/>
        <v>3113703</v>
      </c>
      <c r="AR252" s="122">
        <f t="shared" si="43"/>
        <v>0</v>
      </c>
      <c r="AS252" s="122">
        <v>0</v>
      </c>
      <c r="AT252" s="122">
        <v>0</v>
      </c>
      <c r="AU252" s="122"/>
      <c r="AV252" s="122">
        <v>0</v>
      </c>
      <c r="AW252" s="122">
        <f t="shared" si="44"/>
        <v>29000</v>
      </c>
      <c r="AX252" s="122">
        <v>0</v>
      </c>
      <c r="AY252" s="134">
        <v>0</v>
      </c>
      <c r="AZ252" s="122">
        <f t="shared" si="45"/>
        <v>0</v>
      </c>
      <c r="BA252" s="122">
        <f t="shared" si="46"/>
        <v>1887093</v>
      </c>
      <c r="BB252" s="122">
        <f t="shared" si="47"/>
        <v>1255610</v>
      </c>
      <c r="BC252" s="122">
        <f t="shared" si="48"/>
        <v>3142703</v>
      </c>
      <c r="BD252" s="106"/>
      <c r="BE252" s="102"/>
      <c r="BF252" s="102"/>
      <c r="BG252" s="103"/>
      <c r="BH252" s="103"/>
      <c r="BI252" s="103"/>
      <c r="BJ252" s="102"/>
      <c r="BK252" s="102"/>
      <c r="BL252" s="102"/>
      <c r="BM252" s="102"/>
      <c r="BN252" s="102"/>
      <c r="BO252" s="102"/>
      <c r="BP252" s="102"/>
      <c r="BQ252" s="102"/>
      <c r="BR252" s="102"/>
      <c r="BS252" s="103"/>
      <c r="BT252" s="103"/>
      <c r="BU252" s="102"/>
      <c r="BV252" s="102"/>
      <c r="BW252" s="102"/>
      <c r="BX252" s="102"/>
      <c r="BY252" s="102"/>
      <c r="BZ252" s="102"/>
      <c r="CA252" s="102"/>
      <c r="CB252" s="102"/>
      <c r="CC252" s="102"/>
      <c r="CD252" s="102"/>
      <c r="CE252" s="102"/>
      <c r="CF252" s="102"/>
      <c r="CG252" s="102"/>
      <c r="CH252" s="102"/>
      <c r="CI252" s="102"/>
      <c r="CJ252" s="102"/>
      <c r="CK252" s="102"/>
      <c r="CL252" s="102"/>
      <c r="CM252" s="102"/>
      <c r="CN252" s="102"/>
      <c r="CO252" s="102"/>
      <c r="CP252" s="102"/>
      <c r="CQ252" s="102"/>
      <c r="CR252" s="102"/>
    </row>
    <row r="253" spans="1:96" x14ac:dyDescent="0.25">
      <c r="A253" s="106" t="s">
        <v>95</v>
      </c>
      <c r="B253" s="105" t="s">
        <v>96</v>
      </c>
      <c r="C253" s="106" t="s">
        <v>97</v>
      </c>
      <c r="D253" s="132">
        <v>52522559</v>
      </c>
      <c r="E253" s="105" t="s">
        <v>1343</v>
      </c>
      <c r="F253" s="107" t="s">
        <v>1344</v>
      </c>
      <c r="G253" s="106" t="s">
        <v>36</v>
      </c>
      <c r="H253" s="107" t="s">
        <v>101</v>
      </c>
      <c r="I253" s="108" t="s">
        <v>147</v>
      </c>
      <c r="J253" s="108"/>
      <c r="K253" s="108"/>
      <c r="L253" s="109"/>
      <c r="M253" s="110"/>
      <c r="N253" s="109"/>
      <c r="O253" s="110"/>
      <c r="P253" s="110" t="s">
        <v>103</v>
      </c>
      <c r="Q253" s="107" t="s">
        <v>249</v>
      </c>
      <c r="R253" s="111" t="s">
        <v>250</v>
      </c>
      <c r="S253" s="112" t="s">
        <v>106</v>
      </c>
      <c r="T253" s="113"/>
      <c r="U253" s="133">
        <v>237146</v>
      </c>
      <c r="V253" s="115">
        <v>28725</v>
      </c>
      <c r="W253" s="115">
        <f t="shared" ca="1" si="38"/>
        <v>42293.432304166665</v>
      </c>
      <c r="X253" s="116">
        <f t="shared" ca="1" si="39"/>
        <v>36.638356164383559</v>
      </c>
      <c r="Y253" s="117">
        <v>41934</v>
      </c>
      <c r="Z253" s="108">
        <f t="shared" ca="1" si="40"/>
        <v>0.96986301369863015</v>
      </c>
      <c r="AA253" s="118"/>
      <c r="AB253" s="119" t="s">
        <v>108</v>
      </c>
      <c r="AC253" s="119" t="s">
        <v>109</v>
      </c>
      <c r="AD253" s="120" t="s">
        <v>110</v>
      </c>
      <c r="AE253" s="119" t="s">
        <v>111</v>
      </c>
      <c r="AF253" s="108">
        <v>14</v>
      </c>
      <c r="AG253" s="108" t="s">
        <v>112</v>
      </c>
      <c r="AH253" s="108" t="s">
        <v>605</v>
      </c>
      <c r="AI253" s="108" t="s">
        <v>155</v>
      </c>
      <c r="AJ253" s="108"/>
      <c r="AK253" s="115"/>
      <c r="AL253" s="115"/>
      <c r="AM253" s="115"/>
      <c r="AN253" s="15" t="s">
        <v>1345</v>
      </c>
      <c r="AO253" s="121">
        <f>VLOOKUP(I253,[3]DATOS!$B$6:$D$46,3)</f>
        <v>1887093</v>
      </c>
      <c r="AP253" s="122">
        <f t="shared" si="41"/>
        <v>1226610</v>
      </c>
      <c r="AQ253" s="122">
        <f t="shared" si="42"/>
        <v>3113703</v>
      </c>
      <c r="AR253" s="122">
        <f t="shared" si="43"/>
        <v>0</v>
      </c>
      <c r="AS253" s="122">
        <v>0</v>
      </c>
      <c r="AT253" s="122">
        <v>0</v>
      </c>
      <c r="AU253" s="122"/>
      <c r="AV253" s="122">
        <v>0</v>
      </c>
      <c r="AW253" s="122">
        <f t="shared" si="44"/>
        <v>29000</v>
      </c>
      <c r="AX253" s="122">
        <v>0</v>
      </c>
      <c r="AY253" s="134">
        <v>0</v>
      </c>
      <c r="AZ253" s="122">
        <f t="shared" si="45"/>
        <v>0</v>
      </c>
      <c r="BA253" s="122">
        <f t="shared" si="46"/>
        <v>1887093</v>
      </c>
      <c r="BB253" s="122">
        <f t="shared" si="47"/>
        <v>1255610</v>
      </c>
      <c r="BC253" s="122">
        <f t="shared" si="48"/>
        <v>3142703</v>
      </c>
      <c r="BD253" s="106"/>
    </row>
    <row r="254" spans="1:96" x14ac:dyDescent="0.25">
      <c r="A254" s="106" t="s">
        <v>95</v>
      </c>
      <c r="B254" s="105" t="s">
        <v>96</v>
      </c>
      <c r="C254" s="106" t="s">
        <v>97</v>
      </c>
      <c r="D254" s="132">
        <v>29285179</v>
      </c>
      <c r="E254" s="105" t="s">
        <v>1346</v>
      </c>
      <c r="F254" s="107" t="s">
        <v>1347</v>
      </c>
      <c r="G254" s="106" t="s">
        <v>1348</v>
      </c>
      <c r="H254" s="107" t="s">
        <v>101</v>
      </c>
      <c r="I254" s="108" t="s">
        <v>358</v>
      </c>
      <c r="J254" s="108"/>
      <c r="K254" s="108"/>
      <c r="L254" s="107"/>
      <c r="M254" s="108"/>
      <c r="N254" s="109"/>
      <c r="O254" s="110"/>
      <c r="P254" s="110" t="s">
        <v>103</v>
      </c>
      <c r="Q254" s="107" t="s">
        <v>28</v>
      </c>
      <c r="R254" s="111" t="s">
        <v>628</v>
      </c>
      <c r="S254" s="112" t="s">
        <v>360</v>
      </c>
      <c r="T254" s="112"/>
      <c r="U254" s="133">
        <v>33170</v>
      </c>
      <c r="V254" s="115">
        <v>30250</v>
      </c>
      <c r="W254" s="115">
        <f t="shared" ca="1" si="38"/>
        <v>42293.432304166665</v>
      </c>
      <c r="X254" s="116">
        <f t="shared" ca="1" si="39"/>
        <v>32.520547945205479</v>
      </c>
      <c r="Y254" s="117">
        <v>41548</v>
      </c>
      <c r="Z254" s="108">
        <f t="shared" ca="1" si="40"/>
        <v>2.0136986301369864</v>
      </c>
      <c r="AA254" s="118"/>
      <c r="AB254" s="119" t="s">
        <v>108</v>
      </c>
      <c r="AC254" s="119" t="s">
        <v>109</v>
      </c>
      <c r="AD254" s="120" t="s">
        <v>110</v>
      </c>
      <c r="AE254" s="119" t="s">
        <v>111</v>
      </c>
      <c r="AF254" s="108">
        <v>18</v>
      </c>
      <c r="AG254" s="108" t="s">
        <v>112</v>
      </c>
      <c r="AH254" s="108" t="s">
        <v>124</v>
      </c>
      <c r="AI254" s="108" t="s">
        <v>196</v>
      </c>
      <c r="AJ254" s="108"/>
      <c r="AK254" s="115">
        <v>41971</v>
      </c>
      <c r="AL254" s="115"/>
      <c r="AM254" s="115"/>
      <c r="AN254" s="16" t="s">
        <v>1349</v>
      </c>
      <c r="AO254" s="121">
        <f>VLOOKUP(I254,[3]DATOS!$B$6:$D$46,3)</f>
        <v>1694203</v>
      </c>
      <c r="AP254" s="122">
        <f t="shared" si="41"/>
        <v>1101232</v>
      </c>
      <c r="AQ254" s="122">
        <f t="shared" si="42"/>
        <v>2795435</v>
      </c>
      <c r="AR254" s="122">
        <f t="shared" si="43"/>
        <v>0</v>
      </c>
      <c r="AS254" s="122">
        <v>0</v>
      </c>
      <c r="AT254" s="122">
        <v>0</v>
      </c>
      <c r="AU254" s="122"/>
      <c r="AV254" s="122">
        <v>0</v>
      </c>
      <c r="AW254" s="122">
        <f t="shared" si="44"/>
        <v>29000</v>
      </c>
      <c r="AX254" s="122">
        <v>0</v>
      </c>
      <c r="AY254" s="134">
        <v>0</v>
      </c>
      <c r="AZ254" s="122">
        <f t="shared" si="45"/>
        <v>0</v>
      </c>
      <c r="BA254" s="122">
        <f t="shared" si="46"/>
        <v>1694203</v>
      </c>
      <c r="BB254" s="122">
        <f t="shared" si="47"/>
        <v>1130232</v>
      </c>
      <c r="BC254" s="122">
        <f t="shared" si="48"/>
        <v>2824435</v>
      </c>
      <c r="BD254" s="106"/>
      <c r="BE254" s="125" t="str">
        <f>+CONCATENATE(Q254,R254)</f>
        <v>Oficina Asesora de Planeación- Grupo de Trabajo de Estudios Económicos</v>
      </c>
      <c r="BH254" s="126"/>
      <c r="BI254" s="127"/>
      <c r="BS254" s="103"/>
      <c r="BT254" s="103"/>
    </row>
    <row r="255" spans="1:96" ht="38.25" x14ac:dyDescent="0.25">
      <c r="A255" s="106" t="s">
        <v>95</v>
      </c>
      <c r="B255" s="105" t="s">
        <v>96</v>
      </c>
      <c r="C255" s="106" t="s">
        <v>97</v>
      </c>
      <c r="D255" s="132">
        <v>51833461</v>
      </c>
      <c r="E255" s="105" t="s">
        <v>1350</v>
      </c>
      <c r="F255" s="107" t="s">
        <v>1351</v>
      </c>
      <c r="G255" s="106" t="s">
        <v>36</v>
      </c>
      <c r="H255" s="109" t="s">
        <v>145</v>
      </c>
      <c r="I255" s="110" t="s">
        <v>102</v>
      </c>
      <c r="J255" s="210"/>
      <c r="K255" s="108">
        <v>317</v>
      </c>
      <c r="L255" s="109" t="s">
        <v>146</v>
      </c>
      <c r="M255" s="110" t="s">
        <v>185</v>
      </c>
      <c r="N255" s="109"/>
      <c r="O255" s="110"/>
      <c r="P255" s="110" t="s">
        <v>202</v>
      </c>
      <c r="Q255" s="107" t="s">
        <v>233</v>
      </c>
      <c r="R255" s="111" t="s">
        <v>359</v>
      </c>
      <c r="S255" s="112" t="s">
        <v>106</v>
      </c>
      <c r="T255" s="113" t="s">
        <v>1352</v>
      </c>
      <c r="U255" s="133">
        <v>135255</v>
      </c>
      <c r="V255" s="115">
        <v>24104</v>
      </c>
      <c r="W255" s="115">
        <f t="shared" ca="1" si="38"/>
        <v>42293.432304166665</v>
      </c>
      <c r="X255" s="116">
        <f t="shared" ca="1" si="39"/>
        <v>49.11780821917808</v>
      </c>
      <c r="Y255" s="117">
        <v>35681</v>
      </c>
      <c r="Z255" s="108">
        <f t="shared" ca="1" si="40"/>
        <v>17.857534246575341</v>
      </c>
      <c r="AA255" s="118"/>
      <c r="AB255" s="119" t="s">
        <v>152</v>
      </c>
      <c r="AC255" s="119" t="s">
        <v>153</v>
      </c>
      <c r="AD255" s="120" t="s">
        <v>110</v>
      </c>
      <c r="AE255" s="119" t="s">
        <v>111</v>
      </c>
      <c r="AF255" s="108">
        <v>1015</v>
      </c>
      <c r="AG255" s="108" t="s">
        <v>361</v>
      </c>
      <c r="AH255" s="108" t="s">
        <v>124</v>
      </c>
      <c r="AI255" s="108" t="s">
        <v>155</v>
      </c>
      <c r="AJ255" s="169"/>
      <c r="AK255" s="115">
        <v>41659</v>
      </c>
      <c r="AL255" s="115"/>
      <c r="AM255" s="115"/>
      <c r="AN255" s="60" t="s">
        <v>1353</v>
      </c>
      <c r="AO255" s="121">
        <f>VLOOKUP(I255,[3]DATOS!$B$6:$D$46,3)</f>
        <v>2418255</v>
      </c>
      <c r="AP255" s="122">
        <f t="shared" si="41"/>
        <v>1571866</v>
      </c>
      <c r="AQ255" s="122">
        <f t="shared" si="42"/>
        <v>3990121</v>
      </c>
      <c r="AR255" s="122">
        <f t="shared" si="43"/>
        <v>0</v>
      </c>
      <c r="AS255" s="122">
        <v>0</v>
      </c>
      <c r="AT255" s="122">
        <v>0</v>
      </c>
      <c r="AU255" s="122"/>
      <c r="AV255" s="122">
        <v>0</v>
      </c>
      <c r="AW255" s="122">
        <f t="shared" si="44"/>
        <v>29000</v>
      </c>
      <c r="AX255" s="122">
        <v>0</v>
      </c>
      <c r="AY255" s="134">
        <v>0</v>
      </c>
      <c r="AZ255" s="122">
        <f t="shared" si="45"/>
        <v>0</v>
      </c>
      <c r="BA255" s="122">
        <f t="shared" si="46"/>
        <v>2418255</v>
      </c>
      <c r="BB255" s="122">
        <f t="shared" si="47"/>
        <v>1600866</v>
      </c>
      <c r="BC255" s="122">
        <f t="shared" si="48"/>
        <v>4019121</v>
      </c>
      <c r="BD255" s="106"/>
      <c r="BE255" s="125" t="str">
        <f>+CONCATENATE(Q255,R255)</f>
        <v>Despacho del Superintendente Delegado para la Protección de la Competencia- Grupo de Trabajo de Protección de la Competencia</v>
      </c>
      <c r="BH255" s="126"/>
      <c r="BI255" s="127"/>
    </row>
    <row r="256" spans="1:96" x14ac:dyDescent="0.25">
      <c r="A256" s="106" t="s">
        <v>140</v>
      </c>
      <c r="B256" s="105" t="s">
        <v>206</v>
      </c>
      <c r="C256" s="106" t="s">
        <v>142</v>
      </c>
      <c r="D256" s="132">
        <v>19265118</v>
      </c>
      <c r="E256" s="105" t="s">
        <v>1354</v>
      </c>
      <c r="F256" s="107" t="s">
        <v>1355</v>
      </c>
      <c r="G256" s="106" t="s">
        <v>36</v>
      </c>
      <c r="H256" s="107" t="s">
        <v>1199</v>
      </c>
      <c r="I256" s="108" t="s">
        <v>265</v>
      </c>
      <c r="J256" s="108">
        <v>494</v>
      </c>
      <c r="K256" s="108"/>
      <c r="L256" s="109"/>
      <c r="M256" s="110"/>
      <c r="N256" s="109"/>
      <c r="O256" s="110"/>
      <c r="P256" s="110" t="s">
        <v>351</v>
      </c>
      <c r="Q256" s="107" t="s">
        <v>352</v>
      </c>
      <c r="R256" s="111" t="s">
        <v>120</v>
      </c>
      <c r="S256" s="112" t="s">
        <v>1356</v>
      </c>
      <c r="T256" s="151" t="s">
        <v>120</v>
      </c>
      <c r="U256" s="114"/>
      <c r="V256" s="115">
        <v>20395</v>
      </c>
      <c r="W256" s="115">
        <f t="shared" ca="1" si="38"/>
        <v>42293.432304166665</v>
      </c>
      <c r="X256" s="116">
        <f t="shared" ca="1" si="39"/>
        <v>59.134246575342466</v>
      </c>
      <c r="Y256" s="117">
        <v>39706</v>
      </c>
      <c r="Z256" s="108">
        <f t="shared" ca="1" si="40"/>
        <v>6.9890410958904106</v>
      </c>
      <c r="AA256" s="118"/>
      <c r="AB256" s="119" t="s">
        <v>108</v>
      </c>
      <c r="AC256" s="119" t="s">
        <v>252</v>
      </c>
      <c r="AD256" s="120" t="s">
        <v>110</v>
      </c>
      <c r="AE256" s="119" t="s">
        <v>269</v>
      </c>
      <c r="AF256" s="108">
        <v>3000</v>
      </c>
      <c r="AG256" s="108" t="s">
        <v>70</v>
      </c>
      <c r="AH256" s="108" t="s">
        <v>113</v>
      </c>
      <c r="AI256" s="108" t="s">
        <v>155</v>
      </c>
      <c r="AJ256" s="108"/>
      <c r="AK256" s="115">
        <v>41134</v>
      </c>
      <c r="AL256" s="115"/>
      <c r="AM256" s="115"/>
      <c r="AN256" s="48" t="s">
        <v>1357</v>
      </c>
      <c r="AO256" s="121">
        <f>VLOOKUP(I256,[3]DATOS!$B$6:$D$46,3)</f>
        <v>1027665</v>
      </c>
      <c r="AP256" s="122">
        <f t="shared" si="41"/>
        <v>667982</v>
      </c>
      <c r="AQ256" s="122">
        <f t="shared" si="42"/>
        <v>1695647</v>
      </c>
      <c r="AR256" s="122">
        <f t="shared" si="43"/>
        <v>74000</v>
      </c>
      <c r="AS256" s="122">
        <v>0</v>
      </c>
      <c r="AT256" s="122">
        <v>0</v>
      </c>
      <c r="AU256" s="122"/>
      <c r="AV256" s="122">
        <v>0</v>
      </c>
      <c r="AW256" s="122">
        <f t="shared" si="44"/>
        <v>29000</v>
      </c>
      <c r="AX256" s="122">
        <v>0</v>
      </c>
      <c r="AY256" s="134">
        <f>ROUND(AO256*15%,0)</f>
        <v>154150</v>
      </c>
      <c r="AZ256" s="122">
        <f t="shared" si="45"/>
        <v>0</v>
      </c>
      <c r="BA256" s="122">
        <f t="shared" si="46"/>
        <v>1101665</v>
      </c>
      <c r="BB256" s="122">
        <f t="shared" si="47"/>
        <v>851132</v>
      </c>
      <c r="BC256" s="122">
        <f t="shared" si="48"/>
        <v>1952797</v>
      </c>
      <c r="BD256" s="106"/>
      <c r="BE256" s="125" t="str">
        <f>+CONCATENATE(Q256,R256)</f>
        <v>Despacho del Superintendente Delegado para la Protección del Consumidor</v>
      </c>
      <c r="BH256" s="126"/>
      <c r="BI256" s="127"/>
    </row>
    <row r="257" spans="1:96" ht="25.5" x14ac:dyDescent="0.25">
      <c r="A257" s="106" t="s">
        <v>140</v>
      </c>
      <c r="B257" s="105" t="s">
        <v>206</v>
      </c>
      <c r="C257" s="106" t="s">
        <v>142</v>
      </c>
      <c r="D257" s="132">
        <v>80070705</v>
      </c>
      <c r="E257" s="105" t="s">
        <v>1358</v>
      </c>
      <c r="F257" s="107" t="s">
        <v>1359</v>
      </c>
      <c r="G257" s="106" t="s">
        <v>36</v>
      </c>
      <c r="H257" s="107" t="s">
        <v>130</v>
      </c>
      <c r="I257" s="108" t="s">
        <v>209</v>
      </c>
      <c r="J257" s="108">
        <v>383</v>
      </c>
      <c r="K257" s="108"/>
      <c r="L257" s="109"/>
      <c r="M257" s="110"/>
      <c r="N257" s="109"/>
      <c r="O257" s="110"/>
      <c r="P257" s="110" t="s">
        <v>103</v>
      </c>
      <c r="Q257" s="107" t="s">
        <v>149</v>
      </c>
      <c r="R257" s="111" t="s">
        <v>120</v>
      </c>
      <c r="S257" s="112" t="s">
        <v>1360</v>
      </c>
      <c r="T257" s="151"/>
      <c r="U257" s="114"/>
      <c r="V257" s="115">
        <v>29829</v>
      </c>
      <c r="W257" s="115">
        <f t="shared" ca="1" si="38"/>
        <v>42293.432304166665</v>
      </c>
      <c r="X257" s="116">
        <f t="shared" ca="1" si="39"/>
        <v>33.660273972602738</v>
      </c>
      <c r="Y257" s="117">
        <v>40940</v>
      </c>
      <c r="Z257" s="108">
        <f t="shared" ca="1" si="40"/>
        <v>3.6575342465753424</v>
      </c>
      <c r="AA257" s="118"/>
      <c r="AB257" s="119" t="s">
        <v>108</v>
      </c>
      <c r="AC257" s="119" t="s">
        <v>136</v>
      </c>
      <c r="AD257" s="120" t="s">
        <v>110</v>
      </c>
      <c r="AE257" s="119" t="s">
        <v>211</v>
      </c>
      <c r="AF257" s="108">
        <v>3100</v>
      </c>
      <c r="AG257" s="108" t="s">
        <v>70</v>
      </c>
      <c r="AH257" s="108" t="s">
        <v>124</v>
      </c>
      <c r="AI257" s="108" t="s">
        <v>196</v>
      </c>
      <c r="AJ257" s="108"/>
      <c r="AK257" s="115"/>
      <c r="AL257" s="115"/>
      <c r="AM257" s="130" t="s">
        <v>138</v>
      </c>
      <c r="AN257" s="48" t="s">
        <v>1361</v>
      </c>
      <c r="AO257" s="121">
        <f>VLOOKUP(I257,[3]DATOS!$B$6:$D$46,3)</f>
        <v>1382979</v>
      </c>
      <c r="AP257" s="122">
        <f t="shared" si="41"/>
        <v>898936</v>
      </c>
      <c r="AQ257" s="122">
        <f t="shared" si="42"/>
        <v>2281915</v>
      </c>
      <c r="AR257" s="122">
        <f t="shared" si="43"/>
        <v>0</v>
      </c>
      <c r="AS257" s="122">
        <v>0</v>
      </c>
      <c r="AT257" s="122">
        <v>0</v>
      </c>
      <c r="AU257" s="122"/>
      <c r="AV257" s="122">
        <v>0</v>
      </c>
      <c r="AW257" s="122">
        <f t="shared" si="44"/>
        <v>29000</v>
      </c>
      <c r="AX257" s="122">
        <v>0</v>
      </c>
      <c r="AY257" s="134">
        <f>ROUND(AO257*15%,0)</f>
        <v>207447</v>
      </c>
      <c r="AZ257" s="122">
        <f t="shared" si="45"/>
        <v>0</v>
      </c>
      <c r="BA257" s="122">
        <f t="shared" si="46"/>
        <v>1382979</v>
      </c>
      <c r="BB257" s="122">
        <f t="shared" si="47"/>
        <v>1135383</v>
      </c>
      <c r="BC257" s="122">
        <f t="shared" si="48"/>
        <v>2518362</v>
      </c>
      <c r="BD257" s="106"/>
      <c r="BE257" s="125" t="str">
        <f>+CONCATENATE(Q257,R257)</f>
        <v>Dirección de Investigaciones de Protección al Consumidor</v>
      </c>
      <c r="BH257" s="135"/>
      <c r="BI257" s="127"/>
      <c r="BS257" s="103"/>
      <c r="BT257" s="103"/>
      <c r="CP257" s="128"/>
      <c r="CQ257" s="128"/>
    </row>
    <row r="258" spans="1:96" ht="25.5" x14ac:dyDescent="0.25">
      <c r="A258" s="106" t="s">
        <v>95</v>
      </c>
      <c r="B258" s="105" t="s">
        <v>96</v>
      </c>
      <c r="C258" s="106" t="s">
        <v>97</v>
      </c>
      <c r="D258" s="132">
        <v>52857323</v>
      </c>
      <c r="E258" s="105" t="s">
        <v>1362</v>
      </c>
      <c r="F258" s="107" t="s">
        <v>1363</v>
      </c>
      <c r="G258" s="106" t="s">
        <v>36</v>
      </c>
      <c r="H258" s="107" t="s">
        <v>101</v>
      </c>
      <c r="I258" s="108" t="s">
        <v>358</v>
      </c>
      <c r="J258" s="108">
        <v>299</v>
      </c>
      <c r="K258" s="108"/>
      <c r="L258" s="109"/>
      <c r="M258" s="110"/>
      <c r="N258" s="109"/>
      <c r="O258" s="110"/>
      <c r="P258" s="110" t="s">
        <v>103</v>
      </c>
      <c r="Q258" s="107" t="s">
        <v>167</v>
      </c>
      <c r="R258" s="109" t="s">
        <v>499</v>
      </c>
      <c r="S258" s="112" t="s">
        <v>1364</v>
      </c>
      <c r="T258" s="151" t="s">
        <v>120</v>
      </c>
      <c r="U258" s="133">
        <v>41951</v>
      </c>
      <c r="V258" s="115">
        <v>29755</v>
      </c>
      <c r="W258" s="115">
        <f t="shared" ref="W258:W321" ca="1" si="51">NOW()</f>
        <v>42293.432304166665</v>
      </c>
      <c r="X258" s="116">
        <f t="shared" ref="X258:X289" ca="1" si="52">DAYS360(V258,W258)/365</f>
        <v>33.857534246575341</v>
      </c>
      <c r="Y258" s="117">
        <v>41442</v>
      </c>
      <c r="Z258" s="108">
        <f t="shared" ref="Z258:Z286" ca="1" si="53">DAYS360(Y258,W258)/365</f>
        <v>2.2986301369863016</v>
      </c>
      <c r="AA258" s="118"/>
      <c r="AB258" s="119" t="s">
        <v>108</v>
      </c>
      <c r="AC258" s="119" t="s">
        <v>109</v>
      </c>
      <c r="AD258" s="120" t="s">
        <v>110</v>
      </c>
      <c r="AE258" s="119" t="s">
        <v>111</v>
      </c>
      <c r="AF258" s="108">
        <v>111</v>
      </c>
      <c r="AG258" s="108" t="s">
        <v>112</v>
      </c>
      <c r="AH258" s="108" t="s">
        <v>124</v>
      </c>
      <c r="AI258" s="108" t="s">
        <v>155</v>
      </c>
      <c r="AJ258" s="108"/>
      <c r="AK258" s="115">
        <v>41526</v>
      </c>
      <c r="AL258" s="115"/>
      <c r="AM258" s="115"/>
      <c r="AN258" s="16" t="s">
        <v>1365</v>
      </c>
      <c r="AO258" s="121">
        <f>VLOOKUP(I258,[3]DATOS!$B$6:$D$46,3)</f>
        <v>1694203</v>
      </c>
      <c r="AP258" s="122">
        <f t="shared" ref="AP258:AP321" si="54">ROUND((+AO258)*65%,0)</f>
        <v>1101232</v>
      </c>
      <c r="AQ258" s="122">
        <f t="shared" ref="AQ258:AQ321" si="55">SUM(AO258:AP258)</f>
        <v>2795435</v>
      </c>
      <c r="AR258" s="122">
        <f t="shared" ref="AR258:AR321" si="56">IF(AO258&lt;=1288700,74000,0)</f>
        <v>0</v>
      </c>
      <c r="AS258" s="122">
        <v>0</v>
      </c>
      <c r="AT258" s="122">
        <v>0</v>
      </c>
      <c r="AU258" s="122"/>
      <c r="AV258" s="122">
        <v>0</v>
      </c>
      <c r="AW258" s="122">
        <f t="shared" ref="AW258:AW321" si="57">IF(AX258=0,29000,0)</f>
        <v>29000</v>
      </c>
      <c r="AX258" s="122">
        <v>0</v>
      </c>
      <c r="AY258" s="134">
        <v>0</v>
      </c>
      <c r="AZ258" s="122">
        <f t="shared" ref="AZ258:AZ279" si="58">ROUND(+AS258*65%,0)</f>
        <v>0</v>
      </c>
      <c r="BA258" s="122">
        <f t="shared" ref="BA258:BA321" si="59">+AO258+AR258+AS258+AT258+AV258+AX258</f>
        <v>1694203</v>
      </c>
      <c r="BB258" s="122">
        <f t="shared" ref="BB258:BB321" si="60">+AP258+AW258+AY258+AZ258</f>
        <v>1130232</v>
      </c>
      <c r="BC258" s="122">
        <f t="shared" ref="BC258:BC321" si="61">+BB258+BA258</f>
        <v>2824435</v>
      </c>
      <c r="BD258" s="106"/>
      <c r="BE258" s="125" t="str">
        <f>+CONCATENATE(Q258,R258)</f>
        <v>Secretaría General- Grupo de Trabajo de Talento Humano</v>
      </c>
      <c r="BH258" s="126"/>
      <c r="BI258" s="127"/>
    </row>
    <row r="259" spans="1:96" x14ac:dyDescent="0.25">
      <c r="A259" s="106" t="s">
        <v>95</v>
      </c>
      <c r="B259" s="105" t="s">
        <v>96</v>
      </c>
      <c r="C259" s="106" t="s">
        <v>97</v>
      </c>
      <c r="D259" s="132">
        <v>40326242</v>
      </c>
      <c r="E259" s="105" t="s">
        <v>1366</v>
      </c>
      <c r="F259" s="107" t="s">
        <v>1367</v>
      </c>
      <c r="G259" s="106" t="s">
        <v>375</v>
      </c>
      <c r="H259" s="107" t="s">
        <v>101</v>
      </c>
      <c r="I259" s="108" t="s">
        <v>185</v>
      </c>
      <c r="J259" s="108"/>
      <c r="K259" s="108"/>
      <c r="L259" s="109"/>
      <c r="M259" s="110"/>
      <c r="N259" s="109"/>
      <c r="O259" s="110"/>
      <c r="P259" s="110" t="s">
        <v>103</v>
      </c>
      <c r="Q259" s="107" t="s">
        <v>176</v>
      </c>
      <c r="R259" s="111" t="s">
        <v>120</v>
      </c>
      <c r="S259" s="112" t="s">
        <v>1368</v>
      </c>
      <c r="T259" s="113"/>
      <c r="U259" s="133">
        <v>193755</v>
      </c>
      <c r="V259" s="115">
        <v>30495</v>
      </c>
      <c r="W259" s="115">
        <f t="shared" ca="1" si="51"/>
        <v>42293.432304166665</v>
      </c>
      <c r="X259" s="116">
        <f t="shared" ca="1" si="52"/>
        <v>31.857534246575341</v>
      </c>
      <c r="Y259" s="117">
        <v>41845</v>
      </c>
      <c r="Z259" s="108">
        <f t="shared" ca="1" si="53"/>
        <v>1.2082191780821918</v>
      </c>
      <c r="AA259" s="118"/>
      <c r="AB259" s="119" t="s">
        <v>108</v>
      </c>
      <c r="AC259" s="119" t="s">
        <v>109</v>
      </c>
      <c r="AD259" s="120" t="s">
        <v>110</v>
      </c>
      <c r="AE259" s="119" t="s">
        <v>111</v>
      </c>
      <c r="AF259" s="108">
        <v>6100</v>
      </c>
      <c r="AG259" s="108" t="s">
        <v>70</v>
      </c>
      <c r="AH259" s="108" t="s">
        <v>160</v>
      </c>
      <c r="AI259" s="108" t="s">
        <v>196</v>
      </c>
      <c r="AJ259" s="108"/>
      <c r="AK259" s="115"/>
      <c r="AL259" s="139"/>
      <c r="AM259" s="115"/>
      <c r="AN259" s="19" t="s">
        <v>1369</v>
      </c>
      <c r="AO259" s="121">
        <f>VLOOKUP(I259,[3]DATOS!$B$6:$D$46,3)</f>
        <v>1466526</v>
      </c>
      <c r="AP259" s="122">
        <f t="shared" si="54"/>
        <v>953242</v>
      </c>
      <c r="AQ259" s="122">
        <f t="shared" si="55"/>
        <v>2419768</v>
      </c>
      <c r="AR259" s="122">
        <f t="shared" si="56"/>
        <v>0</v>
      </c>
      <c r="AS259" s="122">
        <v>0</v>
      </c>
      <c r="AT259" s="122">
        <v>0</v>
      </c>
      <c r="AU259" s="122"/>
      <c r="AV259" s="122">
        <v>0</v>
      </c>
      <c r="AW259" s="122">
        <f t="shared" si="57"/>
        <v>29000</v>
      </c>
      <c r="AX259" s="122">
        <v>0</v>
      </c>
      <c r="AY259" s="134">
        <v>0</v>
      </c>
      <c r="AZ259" s="122">
        <f t="shared" si="58"/>
        <v>0</v>
      </c>
      <c r="BA259" s="122">
        <f t="shared" si="59"/>
        <v>1466526</v>
      </c>
      <c r="BB259" s="122">
        <f t="shared" si="60"/>
        <v>982242</v>
      </c>
      <c r="BC259" s="122">
        <f t="shared" si="61"/>
        <v>2448768</v>
      </c>
      <c r="BD259" s="85"/>
    </row>
    <row r="260" spans="1:96" x14ac:dyDescent="0.25">
      <c r="A260" s="106" t="s">
        <v>140</v>
      </c>
      <c r="B260" s="105" t="s">
        <v>141</v>
      </c>
      <c r="C260" s="106" t="s">
        <v>142</v>
      </c>
      <c r="D260" s="132">
        <v>1010168937</v>
      </c>
      <c r="E260" s="105" t="s">
        <v>1370</v>
      </c>
      <c r="F260" s="107" t="s">
        <v>1371</v>
      </c>
      <c r="G260" s="106" t="s">
        <v>36</v>
      </c>
      <c r="H260" s="107" t="s">
        <v>101</v>
      </c>
      <c r="I260" s="108" t="s">
        <v>159</v>
      </c>
      <c r="J260" s="108"/>
      <c r="K260" s="108"/>
      <c r="L260" s="107"/>
      <c r="M260" s="108"/>
      <c r="N260" s="109"/>
      <c r="O260" s="110"/>
      <c r="P260" s="110" t="s">
        <v>103</v>
      </c>
      <c r="Q260" s="107" t="s">
        <v>104</v>
      </c>
      <c r="R260" s="109" t="s">
        <v>105</v>
      </c>
      <c r="S260" s="112" t="s">
        <v>106</v>
      </c>
      <c r="T260" s="113"/>
      <c r="U260" s="133">
        <v>245268</v>
      </c>
      <c r="V260" s="115">
        <v>30789</v>
      </c>
      <c r="W260" s="115">
        <f t="shared" ca="1" si="51"/>
        <v>42293.432304166665</v>
      </c>
      <c r="X260" s="116">
        <f t="shared" ca="1" si="52"/>
        <v>31.065753424657533</v>
      </c>
      <c r="Y260" s="117">
        <v>41844</v>
      </c>
      <c r="Z260" s="108">
        <f t="shared" ca="1" si="53"/>
        <v>1.210958904109589</v>
      </c>
      <c r="AA260" s="118"/>
      <c r="AB260" s="119" t="s">
        <v>108</v>
      </c>
      <c r="AC260" s="119" t="s">
        <v>109</v>
      </c>
      <c r="AD260" s="120" t="s">
        <v>110</v>
      </c>
      <c r="AE260" s="119" t="s">
        <v>154</v>
      </c>
      <c r="AF260" s="108">
        <v>144</v>
      </c>
      <c r="AG260" s="108" t="s">
        <v>112</v>
      </c>
      <c r="AH260" s="108" t="s">
        <v>160</v>
      </c>
      <c r="AI260" s="108" t="s">
        <v>213</v>
      </c>
      <c r="AJ260" s="108"/>
      <c r="AK260" s="115"/>
      <c r="AL260" s="115"/>
      <c r="AM260" s="115"/>
      <c r="AN260" s="31" t="s">
        <v>1372</v>
      </c>
      <c r="AO260" s="121">
        <f>VLOOKUP(I260,[3]DATOS!$B$6:$D$46,3)</f>
        <v>2049478</v>
      </c>
      <c r="AP260" s="122">
        <f t="shared" si="54"/>
        <v>1332161</v>
      </c>
      <c r="AQ260" s="122">
        <f t="shared" si="55"/>
        <v>3381639</v>
      </c>
      <c r="AR260" s="122">
        <f t="shared" si="56"/>
        <v>0</v>
      </c>
      <c r="AS260" s="122">
        <v>0</v>
      </c>
      <c r="AT260" s="122">
        <v>0</v>
      </c>
      <c r="AU260" s="122"/>
      <c r="AV260" s="122">
        <v>0</v>
      </c>
      <c r="AW260" s="122">
        <f t="shared" si="57"/>
        <v>29000</v>
      </c>
      <c r="AX260" s="122">
        <v>0</v>
      </c>
      <c r="AY260" s="134">
        <v>0</v>
      </c>
      <c r="AZ260" s="122">
        <f t="shared" si="58"/>
        <v>0</v>
      </c>
      <c r="BA260" s="122">
        <f t="shared" si="59"/>
        <v>2049478</v>
      </c>
      <c r="BB260" s="122">
        <f t="shared" si="60"/>
        <v>1361161</v>
      </c>
      <c r="BC260" s="122">
        <f t="shared" si="61"/>
        <v>3410639</v>
      </c>
      <c r="BD260" s="106"/>
    </row>
    <row r="261" spans="1:96" ht="38.25" x14ac:dyDescent="0.25">
      <c r="A261" s="106" t="s">
        <v>95</v>
      </c>
      <c r="B261" s="105" t="s">
        <v>127</v>
      </c>
      <c r="C261" s="106" t="s">
        <v>97</v>
      </c>
      <c r="D261" s="132">
        <v>52262348</v>
      </c>
      <c r="E261" s="105" t="s">
        <v>1373</v>
      </c>
      <c r="F261" s="107" t="s">
        <v>1374</v>
      </c>
      <c r="G261" s="106" t="s">
        <v>36</v>
      </c>
      <c r="H261" s="107" t="s">
        <v>247</v>
      </c>
      <c r="I261" s="108" t="s">
        <v>248</v>
      </c>
      <c r="J261" s="108"/>
      <c r="K261" s="108"/>
      <c r="L261" s="107"/>
      <c r="M261" s="108"/>
      <c r="N261" s="160" t="s">
        <v>1375</v>
      </c>
      <c r="O261" s="110"/>
      <c r="P261" s="110" t="s">
        <v>103</v>
      </c>
      <c r="Q261" s="107" t="s">
        <v>167</v>
      </c>
      <c r="R261" s="109" t="s">
        <v>499</v>
      </c>
      <c r="S261" s="112" t="s">
        <v>1376</v>
      </c>
      <c r="T261" s="112"/>
      <c r="U261" s="133"/>
      <c r="V261" s="115">
        <v>27420</v>
      </c>
      <c r="W261" s="115">
        <f t="shared" ca="1" si="51"/>
        <v>42293.432304166665</v>
      </c>
      <c r="X261" s="116">
        <f t="shared" ca="1" si="52"/>
        <v>40.164383561643838</v>
      </c>
      <c r="Y261" s="117">
        <v>41870</v>
      </c>
      <c r="Z261" s="108">
        <f t="shared" ca="1" si="53"/>
        <v>1.1424657534246576</v>
      </c>
      <c r="AA261" s="118"/>
      <c r="AB261" s="119" t="s">
        <v>108</v>
      </c>
      <c r="AC261" s="119" t="s">
        <v>252</v>
      </c>
      <c r="AD261" s="120" t="s">
        <v>282</v>
      </c>
      <c r="AE261" s="119" t="s">
        <v>253</v>
      </c>
      <c r="AF261" s="108">
        <v>111</v>
      </c>
      <c r="AG261" s="108" t="s">
        <v>112</v>
      </c>
      <c r="AH261" s="108" t="s">
        <v>124</v>
      </c>
      <c r="AI261" s="108" t="s">
        <v>155</v>
      </c>
      <c r="AJ261" s="108"/>
      <c r="AK261" s="115"/>
      <c r="AL261" s="115"/>
      <c r="AM261" s="115"/>
      <c r="AN261" s="15" t="s">
        <v>1377</v>
      </c>
      <c r="AO261" s="121">
        <f>VLOOKUP(I261,[3]DATOS!$B$6:$D$46,3)</f>
        <v>814284</v>
      </c>
      <c r="AP261" s="122">
        <f t="shared" si="54"/>
        <v>529285</v>
      </c>
      <c r="AQ261" s="122">
        <f t="shared" si="55"/>
        <v>1343569</v>
      </c>
      <c r="AR261" s="122">
        <f t="shared" si="56"/>
        <v>74000</v>
      </c>
      <c r="AS261" s="122">
        <v>0</v>
      </c>
      <c r="AT261" s="122">
        <v>0</v>
      </c>
      <c r="AU261" s="122"/>
      <c r="AV261" s="122">
        <v>0</v>
      </c>
      <c r="AW261" s="122">
        <f t="shared" si="57"/>
        <v>29000</v>
      </c>
      <c r="AX261" s="122">
        <v>0</v>
      </c>
      <c r="AY261" s="134">
        <f>ROUND(AO261*15%,0)</f>
        <v>122143</v>
      </c>
      <c r="AZ261" s="122">
        <f t="shared" si="58"/>
        <v>0</v>
      </c>
      <c r="BA261" s="122">
        <f t="shared" si="59"/>
        <v>888284</v>
      </c>
      <c r="BB261" s="122">
        <f t="shared" si="60"/>
        <v>680428</v>
      </c>
      <c r="BC261" s="122">
        <f t="shared" si="61"/>
        <v>1568712</v>
      </c>
      <c r="BD261" s="106"/>
    </row>
    <row r="262" spans="1:96" x14ac:dyDescent="0.25">
      <c r="A262" s="106" t="s">
        <v>140</v>
      </c>
      <c r="B262" s="105" t="s">
        <v>141</v>
      </c>
      <c r="C262" s="106" t="s">
        <v>142</v>
      </c>
      <c r="D262" s="132">
        <v>79705004</v>
      </c>
      <c r="E262" s="105" t="s">
        <v>1378</v>
      </c>
      <c r="F262" s="107" t="s">
        <v>1379</v>
      </c>
      <c r="G262" s="106" t="s">
        <v>36</v>
      </c>
      <c r="H262" s="107" t="s">
        <v>340</v>
      </c>
      <c r="I262" s="108" t="s">
        <v>1380</v>
      </c>
      <c r="J262" s="108">
        <v>22</v>
      </c>
      <c r="K262" s="108"/>
      <c r="L262" s="111" t="s">
        <v>120</v>
      </c>
      <c r="M262" s="110"/>
      <c r="N262" s="109"/>
      <c r="O262" s="110"/>
      <c r="P262" s="110" t="s">
        <v>202</v>
      </c>
      <c r="Q262" s="107" t="s">
        <v>242</v>
      </c>
      <c r="R262" s="111" t="s">
        <v>628</v>
      </c>
      <c r="S262" s="112" t="s">
        <v>360</v>
      </c>
      <c r="T262" s="113" t="s">
        <v>1381</v>
      </c>
      <c r="U262" s="133">
        <v>27109</v>
      </c>
      <c r="V262" s="115">
        <v>27745</v>
      </c>
      <c r="W262" s="115">
        <f t="shared" ca="1" si="51"/>
        <v>42293.432304166665</v>
      </c>
      <c r="X262" s="116">
        <f t="shared" ca="1" si="52"/>
        <v>39.284931506849318</v>
      </c>
      <c r="Y262" s="117">
        <v>39750</v>
      </c>
      <c r="Z262" s="108">
        <f t="shared" ca="1" si="53"/>
        <v>6.8684931506849312</v>
      </c>
      <c r="AA262" s="118"/>
      <c r="AB262" s="119" t="s">
        <v>168</v>
      </c>
      <c r="AC262" s="119" t="s">
        <v>168</v>
      </c>
      <c r="AD262" s="120"/>
      <c r="AE262" s="119" t="s">
        <v>738</v>
      </c>
      <c r="AF262" s="108">
        <v>18</v>
      </c>
      <c r="AG262" s="108" t="s">
        <v>112</v>
      </c>
      <c r="AH262" s="108" t="s">
        <v>260</v>
      </c>
      <c r="AI262" s="108" t="s">
        <v>155</v>
      </c>
      <c r="AJ262" s="108"/>
      <c r="AK262" s="115">
        <v>39888</v>
      </c>
      <c r="AL262" s="115"/>
      <c r="AM262" s="115"/>
      <c r="AN262" s="15" t="s">
        <v>1382</v>
      </c>
      <c r="AO262" s="121">
        <f>VLOOKUP(I262,[3]DATOS!$B$6:$D$46,3)</f>
        <v>5587113</v>
      </c>
      <c r="AP262" s="122">
        <f t="shared" si="54"/>
        <v>3631623</v>
      </c>
      <c r="AQ262" s="122">
        <f t="shared" si="55"/>
        <v>9218736</v>
      </c>
      <c r="AR262" s="122">
        <f t="shared" si="56"/>
        <v>0</v>
      </c>
      <c r="AS262" s="124">
        <f>ROUND(+AO262*50%,0)</f>
        <v>2793557</v>
      </c>
      <c r="AT262" s="122">
        <v>0</v>
      </c>
      <c r="AU262" s="122"/>
      <c r="AV262" s="122">
        <v>0</v>
      </c>
      <c r="AW262" s="122">
        <f t="shared" si="57"/>
        <v>29000</v>
      </c>
      <c r="AX262" s="122">
        <v>0</v>
      </c>
      <c r="AY262" s="134">
        <v>0</v>
      </c>
      <c r="AZ262" s="122">
        <f t="shared" si="58"/>
        <v>1815812</v>
      </c>
      <c r="BA262" s="122">
        <f t="shared" si="59"/>
        <v>8380670</v>
      </c>
      <c r="BB262" s="122">
        <f t="shared" si="60"/>
        <v>5476435</v>
      </c>
      <c r="BC262" s="122">
        <f t="shared" si="61"/>
        <v>13857105</v>
      </c>
      <c r="BD262" s="106"/>
      <c r="BE262" s="125" t="str">
        <f>+CONCATENATE(Q262,R262)</f>
        <v>Despacho del Superintendente- Grupo de Trabajo de Estudios Económicos</v>
      </c>
      <c r="BH262" s="126"/>
      <c r="BI262" s="127"/>
    </row>
    <row r="263" spans="1:96" x14ac:dyDescent="0.25">
      <c r="A263" s="106" t="s">
        <v>140</v>
      </c>
      <c r="B263" s="105" t="s">
        <v>141</v>
      </c>
      <c r="C263" s="106" t="s">
        <v>142</v>
      </c>
      <c r="D263" s="132">
        <v>1022371192</v>
      </c>
      <c r="E263" s="105" t="s">
        <v>1383</v>
      </c>
      <c r="F263" s="107" t="s">
        <v>1384</v>
      </c>
      <c r="G263" s="106" t="s">
        <v>36</v>
      </c>
      <c r="H263" s="107" t="s">
        <v>101</v>
      </c>
      <c r="I263" s="108" t="s">
        <v>185</v>
      </c>
      <c r="J263" s="108"/>
      <c r="K263" s="108"/>
      <c r="L263" s="109"/>
      <c r="M263" s="110"/>
      <c r="N263" s="109"/>
      <c r="O263" s="110"/>
      <c r="P263" s="110" t="s">
        <v>202</v>
      </c>
      <c r="Q263" s="107" t="s">
        <v>233</v>
      </c>
      <c r="R263" s="111" t="s">
        <v>359</v>
      </c>
      <c r="S263" s="112" t="s">
        <v>360</v>
      </c>
      <c r="T263" s="113"/>
      <c r="U263" s="133" t="s">
        <v>195</v>
      </c>
      <c r="V263" s="115">
        <v>33521</v>
      </c>
      <c r="W263" s="115">
        <f t="shared" ca="1" si="51"/>
        <v>42293.432304166665</v>
      </c>
      <c r="X263" s="116">
        <f t="shared" ca="1" si="52"/>
        <v>23.687671232876713</v>
      </c>
      <c r="Y263" s="117">
        <v>41841</v>
      </c>
      <c r="Z263" s="108">
        <f t="shared" ca="1" si="53"/>
        <v>1.2191780821917808</v>
      </c>
      <c r="AA263" s="118"/>
      <c r="AB263" s="119" t="s">
        <v>108</v>
      </c>
      <c r="AC263" s="119" t="s">
        <v>109</v>
      </c>
      <c r="AD263" s="120" t="s">
        <v>110</v>
      </c>
      <c r="AE263" s="119" t="s">
        <v>154</v>
      </c>
      <c r="AF263" s="108">
        <v>1015</v>
      </c>
      <c r="AG263" s="108" t="s">
        <v>361</v>
      </c>
      <c r="AH263" s="108" t="s">
        <v>124</v>
      </c>
      <c r="AI263" s="108" t="s">
        <v>213</v>
      </c>
      <c r="AJ263" s="108"/>
      <c r="AK263" s="115"/>
      <c r="AL263" s="115"/>
      <c r="AM263" s="115"/>
      <c r="AN263" s="31" t="s">
        <v>1385</v>
      </c>
      <c r="AO263" s="121">
        <f>VLOOKUP(I263,[3]DATOS!$B$6:$D$46,3)</f>
        <v>1466526</v>
      </c>
      <c r="AP263" s="122">
        <f t="shared" si="54"/>
        <v>953242</v>
      </c>
      <c r="AQ263" s="122">
        <f t="shared" si="55"/>
        <v>2419768</v>
      </c>
      <c r="AR263" s="122">
        <f t="shared" si="56"/>
        <v>0</v>
      </c>
      <c r="AS263" s="122">
        <v>0</v>
      </c>
      <c r="AT263" s="122">
        <v>0</v>
      </c>
      <c r="AU263" s="122"/>
      <c r="AV263" s="122">
        <v>0</v>
      </c>
      <c r="AW263" s="122">
        <f t="shared" si="57"/>
        <v>29000</v>
      </c>
      <c r="AX263" s="122">
        <v>0</v>
      </c>
      <c r="AY263" s="134">
        <v>0</v>
      </c>
      <c r="AZ263" s="122">
        <f t="shared" si="58"/>
        <v>0</v>
      </c>
      <c r="BA263" s="122">
        <f t="shared" si="59"/>
        <v>1466526</v>
      </c>
      <c r="BB263" s="122">
        <f t="shared" si="60"/>
        <v>982242</v>
      </c>
      <c r="BC263" s="122">
        <f t="shared" si="61"/>
        <v>2448768</v>
      </c>
      <c r="BD263" s="106"/>
    </row>
    <row r="264" spans="1:96" x14ac:dyDescent="0.25">
      <c r="A264" s="106" t="s">
        <v>95</v>
      </c>
      <c r="B264" s="105" t="s">
        <v>96</v>
      </c>
      <c r="C264" s="106" t="s">
        <v>97</v>
      </c>
      <c r="D264" s="132">
        <v>1098696193</v>
      </c>
      <c r="E264" s="105" t="s">
        <v>1386</v>
      </c>
      <c r="F264" s="107" t="s">
        <v>1387</v>
      </c>
      <c r="G264" s="106" t="s">
        <v>286</v>
      </c>
      <c r="H264" s="107" t="s">
        <v>101</v>
      </c>
      <c r="I264" s="108" t="s">
        <v>185</v>
      </c>
      <c r="J264" s="108"/>
      <c r="K264" s="108"/>
      <c r="L264" s="107"/>
      <c r="M264" s="108"/>
      <c r="N264" s="109"/>
      <c r="O264" s="110"/>
      <c r="P264" s="110" t="s">
        <v>202</v>
      </c>
      <c r="Q264" s="107" t="s">
        <v>203</v>
      </c>
      <c r="R264" s="109" t="s">
        <v>204</v>
      </c>
      <c r="S264" s="112" t="s">
        <v>106</v>
      </c>
      <c r="T264" s="112"/>
      <c r="U264" s="133">
        <v>245682</v>
      </c>
      <c r="V264" s="115">
        <v>33208</v>
      </c>
      <c r="W264" s="115">
        <f t="shared" ca="1" si="51"/>
        <v>42293.432304166665</v>
      </c>
      <c r="X264" s="116">
        <f t="shared" ca="1" si="52"/>
        <v>24.534246575342465</v>
      </c>
      <c r="Y264" s="117">
        <v>41934</v>
      </c>
      <c r="Z264" s="108">
        <f t="shared" ca="1" si="53"/>
        <v>0.96986301369863015</v>
      </c>
      <c r="AA264" s="118"/>
      <c r="AB264" s="119" t="s">
        <v>108</v>
      </c>
      <c r="AC264" s="119" t="s">
        <v>109</v>
      </c>
      <c r="AD264" s="120" t="s">
        <v>110</v>
      </c>
      <c r="AE264" s="119" t="s">
        <v>111</v>
      </c>
      <c r="AF264" s="108">
        <v>4020</v>
      </c>
      <c r="AG264" s="108" t="s">
        <v>70</v>
      </c>
      <c r="AH264" s="108" t="s">
        <v>124</v>
      </c>
      <c r="AI264" s="108" t="s">
        <v>114</v>
      </c>
      <c r="AJ264" s="108"/>
      <c r="AK264" s="115"/>
      <c r="AL264" s="115"/>
      <c r="AM264" s="115"/>
      <c r="AN264" s="39" t="s">
        <v>1388</v>
      </c>
      <c r="AO264" s="121">
        <f>VLOOKUP(I264,[3]DATOS!$B$6:$D$46,3)</f>
        <v>1466526</v>
      </c>
      <c r="AP264" s="122">
        <f t="shared" si="54"/>
        <v>953242</v>
      </c>
      <c r="AQ264" s="122">
        <f t="shared" si="55"/>
        <v>2419768</v>
      </c>
      <c r="AR264" s="122">
        <f t="shared" si="56"/>
        <v>0</v>
      </c>
      <c r="AS264" s="122">
        <v>0</v>
      </c>
      <c r="AT264" s="122">
        <v>0</v>
      </c>
      <c r="AU264" s="122"/>
      <c r="AV264" s="122">
        <v>0</v>
      </c>
      <c r="AW264" s="122">
        <f t="shared" si="57"/>
        <v>29000</v>
      </c>
      <c r="AX264" s="122">
        <v>0</v>
      </c>
      <c r="AY264" s="134">
        <v>0</v>
      </c>
      <c r="AZ264" s="122">
        <f t="shared" si="58"/>
        <v>0</v>
      </c>
      <c r="BA264" s="122">
        <f t="shared" si="59"/>
        <v>1466526</v>
      </c>
      <c r="BB264" s="122">
        <f t="shared" si="60"/>
        <v>982242</v>
      </c>
      <c r="BC264" s="122">
        <f t="shared" si="61"/>
        <v>2448768</v>
      </c>
      <c r="BD264" s="106"/>
    </row>
    <row r="265" spans="1:96" x14ac:dyDescent="0.25">
      <c r="A265" s="106" t="s">
        <v>95</v>
      </c>
      <c r="B265" s="105" t="s">
        <v>96</v>
      </c>
      <c r="C265" s="106" t="s">
        <v>97</v>
      </c>
      <c r="D265" s="132">
        <v>1094904554</v>
      </c>
      <c r="E265" s="105" t="s">
        <v>1389</v>
      </c>
      <c r="F265" s="107" t="s">
        <v>1390</v>
      </c>
      <c r="G265" s="106" t="s">
        <v>615</v>
      </c>
      <c r="H265" s="107" t="s">
        <v>101</v>
      </c>
      <c r="I265" s="108" t="s">
        <v>159</v>
      </c>
      <c r="J265" s="108"/>
      <c r="K265" s="108"/>
      <c r="L265" s="107"/>
      <c r="M265" s="108"/>
      <c r="N265" s="109"/>
      <c r="O265" s="110"/>
      <c r="P265" s="110" t="s">
        <v>103</v>
      </c>
      <c r="Q265" s="107" t="s">
        <v>149</v>
      </c>
      <c r="R265" s="111" t="s">
        <v>912</v>
      </c>
      <c r="S265" s="112" t="s">
        <v>1391</v>
      </c>
      <c r="T265" s="113" t="s">
        <v>1392</v>
      </c>
      <c r="U265" s="133">
        <v>37518</v>
      </c>
      <c r="V265" s="115">
        <v>32621</v>
      </c>
      <c r="W265" s="115">
        <f t="shared" ca="1" si="51"/>
        <v>42293.432304166665</v>
      </c>
      <c r="X265" s="116">
        <f t="shared" ca="1" si="52"/>
        <v>26.117808219178084</v>
      </c>
      <c r="Y265" s="117">
        <v>41914</v>
      </c>
      <c r="Z265" s="108">
        <f t="shared" ca="1" si="53"/>
        <v>1.0246575342465754</v>
      </c>
      <c r="AA265" s="118"/>
      <c r="AB265" s="119" t="s">
        <v>108</v>
      </c>
      <c r="AC265" s="119" t="s">
        <v>109</v>
      </c>
      <c r="AD265" s="120" t="s">
        <v>110</v>
      </c>
      <c r="AE265" s="119" t="s">
        <v>111</v>
      </c>
      <c r="AF265" s="108">
        <v>3105</v>
      </c>
      <c r="AG265" s="108" t="s">
        <v>70</v>
      </c>
      <c r="AH265" s="108" t="s">
        <v>521</v>
      </c>
      <c r="AI265" s="108" t="s">
        <v>155</v>
      </c>
      <c r="AJ265" s="108"/>
      <c r="AK265" s="115"/>
      <c r="AL265" s="115"/>
      <c r="AM265" s="115"/>
      <c r="AN265" s="15" t="s">
        <v>1393</v>
      </c>
      <c r="AO265" s="121">
        <f>VLOOKUP(I265,[3]DATOS!$B$6:$D$46,3)</f>
        <v>2049478</v>
      </c>
      <c r="AP265" s="122">
        <f t="shared" si="54"/>
        <v>1332161</v>
      </c>
      <c r="AQ265" s="122">
        <f t="shared" si="55"/>
        <v>3381639</v>
      </c>
      <c r="AR265" s="122">
        <f t="shared" si="56"/>
        <v>0</v>
      </c>
      <c r="AS265" s="122">
        <v>0</v>
      </c>
      <c r="AT265" s="122">
        <v>0</v>
      </c>
      <c r="AU265" s="122"/>
      <c r="AV265" s="122">
        <v>0</v>
      </c>
      <c r="AW265" s="122">
        <f t="shared" si="57"/>
        <v>29000</v>
      </c>
      <c r="AX265" s="122">
        <v>0</v>
      </c>
      <c r="AY265" s="134">
        <v>0</v>
      </c>
      <c r="AZ265" s="122">
        <f t="shared" si="58"/>
        <v>0</v>
      </c>
      <c r="BA265" s="122">
        <f t="shared" si="59"/>
        <v>2049478</v>
      </c>
      <c r="BB265" s="122">
        <f t="shared" si="60"/>
        <v>1361161</v>
      </c>
      <c r="BC265" s="122">
        <f t="shared" si="61"/>
        <v>3410639</v>
      </c>
      <c r="BD265" s="106"/>
      <c r="BS265" s="103"/>
      <c r="BT265" s="103"/>
    </row>
    <row r="266" spans="1:96" ht="76.5" x14ac:dyDescent="0.25">
      <c r="A266" s="106" t="s">
        <v>95</v>
      </c>
      <c r="B266" s="105" t="s">
        <v>276</v>
      </c>
      <c r="C266" s="106" t="s">
        <v>97</v>
      </c>
      <c r="D266" s="132">
        <v>53071326</v>
      </c>
      <c r="E266" s="105" t="s">
        <v>1394</v>
      </c>
      <c r="F266" s="107" t="s">
        <v>1395</v>
      </c>
      <c r="G266" s="106" t="s">
        <v>36</v>
      </c>
      <c r="H266" s="107" t="s">
        <v>130</v>
      </c>
      <c r="I266" s="108" t="s">
        <v>209</v>
      </c>
      <c r="J266" s="108">
        <v>395</v>
      </c>
      <c r="K266" s="108"/>
      <c r="L266" s="111"/>
      <c r="M266" s="110"/>
      <c r="N266" s="109"/>
      <c r="O266" s="110"/>
      <c r="P266" s="110" t="s">
        <v>103</v>
      </c>
      <c r="Q266" s="107" t="s">
        <v>104</v>
      </c>
      <c r="R266" s="109" t="s">
        <v>186</v>
      </c>
      <c r="S266" s="112" t="s">
        <v>1396</v>
      </c>
      <c r="T266" s="113"/>
      <c r="U266" s="133"/>
      <c r="V266" s="115">
        <v>30778</v>
      </c>
      <c r="W266" s="115">
        <f t="shared" ca="1" si="51"/>
        <v>42293.432304166665</v>
      </c>
      <c r="X266" s="116">
        <f t="shared" ca="1" si="52"/>
        <v>31.095890410958905</v>
      </c>
      <c r="Y266" s="117">
        <v>40956</v>
      </c>
      <c r="Z266" s="108">
        <f t="shared" ca="1" si="53"/>
        <v>3.6136986301369864</v>
      </c>
      <c r="AA266" s="118"/>
      <c r="AB266" s="119" t="s">
        <v>108</v>
      </c>
      <c r="AC266" s="119" t="s">
        <v>136</v>
      </c>
      <c r="AD266" s="120" t="s">
        <v>110</v>
      </c>
      <c r="AE266" s="119" t="s">
        <v>137</v>
      </c>
      <c r="AF266" s="108">
        <v>141</v>
      </c>
      <c r="AG266" s="108" t="s">
        <v>112</v>
      </c>
      <c r="AH266" s="108" t="s">
        <v>605</v>
      </c>
      <c r="AI266" s="108" t="s">
        <v>196</v>
      </c>
      <c r="AJ266" s="108"/>
      <c r="AK266" s="115">
        <v>41169</v>
      </c>
      <c r="AL266" s="115"/>
      <c r="AM266" s="130" t="s">
        <v>197</v>
      </c>
      <c r="AN266" s="17" t="s">
        <v>1397</v>
      </c>
      <c r="AO266" s="121">
        <f>VLOOKUP(I266,[3]DATOS!$B$6:$D$46,3)</f>
        <v>1382979</v>
      </c>
      <c r="AP266" s="122">
        <f t="shared" si="54"/>
        <v>898936</v>
      </c>
      <c r="AQ266" s="122">
        <f t="shared" si="55"/>
        <v>2281915</v>
      </c>
      <c r="AR266" s="122">
        <f t="shared" si="56"/>
        <v>0</v>
      </c>
      <c r="AS266" s="122">
        <v>0</v>
      </c>
      <c r="AT266" s="122">
        <v>0</v>
      </c>
      <c r="AU266" s="122"/>
      <c r="AV266" s="122">
        <v>0</v>
      </c>
      <c r="AW266" s="122">
        <f t="shared" si="57"/>
        <v>29000</v>
      </c>
      <c r="AX266" s="122">
        <v>0</v>
      </c>
      <c r="AY266" s="134">
        <f>ROUND(AO266*15%,0)</f>
        <v>207447</v>
      </c>
      <c r="AZ266" s="122">
        <f t="shared" si="58"/>
        <v>0</v>
      </c>
      <c r="BA266" s="122">
        <f t="shared" si="59"/>
        <v>1382979</v>
      </c>
      <c r="BB266" s="122">
        <f t="shared" si="60"/>
        <v>1135383</v>
      </c>
      <c r="BC266" s="122">
        <f t="shared" si="61"/>
        <v>2518362</v>
      </c>
      <c r="BD266" s="106"/>
      <c r="BE266" s="125" t="str">
        <f>+CONCATENATE(Q266,R266)</f>
        <v>Dirección Administrativa- Grupo de Trabajo de Gestión Documental y Recursos Físicos</v>
      </c>
      <c r="BH266" s="126"/>
      <c r="BI266" s="127"/>
    </row>
    <row r="267" spans="1:96" x14ac:dyDescent="0.25">
      <c r="A267" s="85" t="s">
        <v>140</v>
      </c>
      <c r="B267" s="86" t="s">
        <v>141</v>
      </c>
      <c r="C267" s="85" t="s">
        <v>142</v>
      </c>
      <c r="D267" s="87">
        <v>11338449</v>
      </c>
      <c r="E267" s="86" t="s">
        <v>1398</v>
      </c>
      <c r="F267" s="88" t="s">
        <v>1399</v>
      </c>
      <c r="G267" s="85" t="s">
        <v>1029</v>
      </c>
      <c r="H267" s="88" t="s">
        <v>101</v>
      </c>
      <c r="I267" s="89" t="s">
        <v>102</v>
      </c>
      <c r="J267" s="89">
        <v>69</v>
      </c>
      <c r="K267" s="89"/>
      <c r="L267" s="157" t="s">
        <v>120</v>
      </c>
      <c r="M267" s="211" t="s">
        <v>120</v>
      </c>
      <c r="N267" s="160" t="s">
        <v>1400</v>
      </c>
      <c r="O267" s="211"/>
      <c r="P267" s="91" t="s">
        <v>202</v>
      </c>
      <c r="Q267" s="88" t="s">
        <v>233</v>
      </c>
      <c r="R267" s="111" t="s">
        <v>359</v>
      </c>
      <c r="S267" s="92" t="s">
        <v>106</v>
      </c>
      <c r="T267" s="93" t="s">
        <v>1401</v>
      </c>
      <c r="U267" s="94"/>
      <c r="V267" s="95">
        <v>21710</v>
      </c>
      <c r="W267" s="95">
        <f t="shared" ca="1" si="51"/>
        <v>42293.432304166665</v>
      </c>
      <c r="X267" s="96">
        <f t="shared" ca="1" si="52"/>
        <v>55.580821917808223</v>
      </c>
      <c r="Y267" s="97">
        <v>38020</v>
      </c>
      <c r="Z267" s="89">
        <f t="shared" ca="1" si="53"/>
        <v>11.542465753424658</v>
      </c>
      <c r="AA267" s="118"/>
      <c r="AB267" s="99" t="s">
        <v>108</v>
      </c>
      <c r="AC267" s="99" t="s">
        <v>109</v>
      </c>
      <c r="AD267" s="99" t="s">
        <v>282</v>
      </c>
      <c r="AE267" s="99" t="s">
        <v>154</v>
      </c>
      <c r="AF267" s="89">
        <v>1015</v>
      </c>
      <c r="AG267" s="89" t="s">
        <v>361</v>
      </c>
      <c r="AH267" s="89" t="s">
        <v>124</v>
      </c>
      <c r="AI267" s="108" t="s">
        <v>114</v>
      </c>
      <c r="AJ267" s="89"/>
      <c r="AK267" s="95">
        <v>41052</v>
      </c>
      <c r="AL267" s="95"/>
      <c r="AM267" s="95"/>
      <c r="AN267" s="49" t="s">
        <v>1402</v>
      </c>
      <c r="AO267" s="121">
        <f>VLOOKUP(I267,[3]DATOS!$B$6:$D$46,3)</f>
        <v>2418255</v>
      </c>
      <c r="AP267" s="122">
        <f t="shared" si="54"/>
        <v>1571866</v>
      </c>
      <c r="AQ267" s="101">
        <f t="shared" si="55"/>
        <v>3990121</v>
      </c>
      <c r="AR267" s="122">
        <f t="shared" si="56"/>
        <v>0</v>
      </c>
      <c r="AS267" s="101">
        <v>0</v>
      </c>
      <c r="AT267" s="101">
        <v>0</v>
      </c>
      <c r="AU267" s="101"/>
      <c r="AV267" s="101">
        <v>0</v>
      </c>
      <c r="AW267" s="101">
        <f t="shared" si="57"/>
        <v>29000</v>
      </c>
      <c r="AX267" s="101">
        <v>0</v>
      </c>
      <c r="AY267" s="134">
        <v>0</v>
      </c>
      <c r="AZ267" s="101">
        <f t="shared" si="58"/>
        <v>0</v>
      </c>
      <c r="BA267" s="122">
        <f t="shared" si="59"/>
        <v>2418255</v>
      </c>
      <c r="BB267" s="122">
        <f t="shared" si="60"/>
        <v>1600866</v>
      </c>
      <c r="BC267" s="122">
        <f t="shared" si="61"/>
        <v>4019121</v>
      </c>
      <c r="BD267" s="106"/>
      <c r="BE267" s="125" t="str">
        <f>+CONCATENATE(Q267,R267)</f>
        <v>Despacho del Superintendente Delegado para la Protección de la Competencia- Grupo de Trabajo de Protección de la Competencia</v>
      </c>
      <c r="BH267" s="126"/>
      <c r="BI267" s="127"/>
      <c r="BS267" s="103"/>
      <c r="BT267" s="103"/>
    </row>
    <row r="268" spans="1:96" x14ac:dyDescent="0.25">
      <c r="A268" s="106" t="s">
        <v>95</v>
      </c>
      <c r="B268" s="105" t="s">
        <v>457</v>
      </c>
      <c r="C268" s="106" t="s">
        <v>97</v>
      </c>
      <c r="D268" s="132">
        <v>51899290</v>
      </c>
      <c r="E268" s="105" t="s">
        <v>1403</v>
      </c>
      <c r="F268" s="107" t="s">
        <v>1404</v>
      </c>
      <c r="G268" s="106" t="s">
        <v>36</v>
      </c>
      <c r="H268" s="107" t="s">
        <v>101</v>
      </c>
      <c r="I268" s="108" t="s">
        <v>147</v>
      </c>
      <c r="J268" s="108">
        <v>228</v>
      </c>
      <c r="K268" s="108"/>
      <c r="L268" s="107"/>
      <c r="M268" s="108"/>
      <c r="N268" s="109"/>
      <c r="O268" s="110"/>
      <c r="P268" s="110" t="s">
        <v>103</v>
      </c>
      <c r="Q268" s="107" t="s">
        <v>274</v>
      </c>
      <c r="R268" s="109" t="s">
        <v>1214</v>
      </c>
      <c r="S268" s="112" t="s">
        <v>334</v>
      </c>
      <c r="T268" s="112" t="s">
        <v>1405</v>
      </c>
      <c r="U268" s="140" t="s">
        <v>1406</v>
      </c>
      <c r="V268" s="145">
        <v>25004</v>
      </c>
      <c r="W268" s="115">
        <f t="shared" ca="1" si="51"/>
        <v>42293.432304166665</v>
      </c>
      <c r="X268" s="116">
        <f t="shared" ca="1" si="52"/>
        <v>46.68767123287671</v>
      </c>
      <c r="Y268" s="117">
        <v>40969</v>
      </c>
      <c r="Z268" s="108">
        <f t="shared" ca="1" si="53"/>
        <v>3.5753424657534247</v>
      </c>
      <c r="AA268" s="118"/>
      <c r="AB268" s="119" t="s">
        <v>108</v>
      </c>
      <c r="AC268" s="119" t="s">
        <v>109</v>
      </c>
      <c r="AD268" s="120" t="s">
        <v>110</v>
      </c>
      <c r="AE268" s="119" t="s">
        <v>111</v>
      </c>
      <c r="AF268" s="108">
        <v>7020</v>
      </c>
      <c r="AG268" s="108" t="s">
        <v>70</v>
      </c>
      <c r="AH268" s="108" t="s">
        <v>221</v>
      </c>
      <c r="AI268" s="108" t="s">
        <v>114</v>
      </c>
      <c r="AJ268" s="108"/>
      <c r="AK268" s="115">
        <v>41183</v>
      </c>
      <c r="AL268" s="115"/>
      <c r="AM268" s="130" t="s">
        <v>180</v>
      </c>
      <c r="AN268" s="17" t="s">
        <v>1407</v>
      </c>
      <c r="AO268" s="121">
        <f>VLOOKUP(I268,[3]DATOS!$B$6:$D$46,3)</f>
        <v>1887093</v>
      </c>
      <c r="AP268" s="122">
        <f t="shared" si="54"/>
        <v>1226610</v>
      </c>
      <c r="AQ268" s="122">
        <f t="shared" si="55"/>
        <v>3113703</v>
      </c>
      <c r="AR268" s="122">
        <f t="shared" si="56"/>
        <v>0</v>
      </c>
      <c r="AS268" s="122">
        <v>0</v>
      </c>
      <c r="AT268" s="122">
        <v>0</v>
      </c>
      <c r="AU268" s="122"/>
      <c r="AV268" s="122">
        <v>0</v>
      </c>
      <c r="AW268" s="122">
        <f t="shared" si="57"/>
        <v>29000</v>
      </c>
      <c r="AX268" s="122">
        <v>0</v>
      </c>
      <c r="AY268" s="134">
        <f>ROUND(AO268*15%,0)</f>
        <v>283064</v>
      </c>
      <c r="AZ268" s="122">
        <f t="shared" si="58"/>
        <v>0</v>
      </c>
      <c r="BA268" s="122">
        <f t="shared" si="59"/>
        <v>1887093</v>
      </c>
      <c r="BB268" s="122">
        <f t="shared" si="60"/>
        <v>1538674</v>
      </c>
      <c r="BC268" s="122">
        <f t="shared" si="61"/>
        <v>3425767</v>
      </c>
      <c r="BD268" s="106"/>
    </row>
    <row r="269" spans="1:96" ht="38.25" x14ac:dyDescent="0.25">
      <c r="A269" s="85" t="s">
        <v>140</v>
      </c>
      <c r="B269" s="86" t="s">
        <v>141</v>
      </c>
      <c r="C269" s="85" t="s">
        <v>142</v>
      </c>
      <c r="D269" s="87">
        <v>10548100</v>
      </c>
      <c r="E269" s="86" t="s">
        <v>1162</v>
      </c>
      <c r="F269" s="88" t="s">
        <v>1408</v>
      </c>
      <c r="G269" s="85" t="s">
        <v>610</v>
      </c>
      <c r="H269" s="88" t="s">
        <v>620</v>
      </c>
      <c r="I269" s="89" t="s">
        <v>422</v>
      </c>
      <c r="J269" s="89">
        <v>59</v>
      </c>
      <c r="K269" s="89"/>
      <c r="L269" s="90"/>
      <c r="M269" s="91"/>
      <c r="N269" s="90"/>
      <c r="O269" s="91"/>
      <c r="P269" s="91" t="s">
        <v>202</v>
      </c>
      <c r="Q269" s="88" t="s">
        <v>203</v>
      </c>
      <c r="R269" s="109" t="s">
        <v>204</v>
      </c>
      <c r="S269" s="92" t="s">
        <v>106</v>
      </c>
      <c r="T269" s="93" t="s">
        <v>1409</v>
      </c>
      <c r="U269" s="94">
        <v>53227</v>
      </c>
      <c r="V269" s="95">
        <v>23891</v>
      </c>
      <c r="W269" s="95">
        <f t="shared" ca="1" si="51"/>
        <v>42293.432304166665</v>
      </c>
      <c r="X269" s="96">
        <f t="shared" ca="1" si="52"/>
        <v>49.69041095890411</v>
      </c>
      <c r="Y269" s="97">
        <v>36654</v>
      </c>
      <c r="Z269" s="89">
        <f t="shared" ca="1" si="53"/>
        <v>15.227397260273973</v>
      </c>
      <c r="AA269" s="98"/>
      <c r="AB269" s="99" t="s">
        <v>108</v>
      </c>
      <c r="AC269" s="99" t="s">
        <v>109</v>
      </c>
      <c r="AD269" s="99" t="s">
        <v>110</v>
      </c>
      <c r="AE269" s="99" t="s">
        <v>154</v>
      </c>
      <c r="AF269" s="89">
        <v>4020</v>
      </c>
      <c r="AG269" s="89" t="s">
        <v>70</v>
      </c>
      <c r="AH269" s="89" t="s">
        <v>160</v>
      </c>
      <c r="AI269" s="89" t="s">
        <v>114</v>
      </c>
      <c r="AJ269" s="89"/>
      <c r="AK269" s="95">
        <v>36654</v>
      </c>
      <c r="AL269" s="95"/>
      <c r="AM269" s="95"/>
      <c r="AN269" s="38" t="s">
        <v>1410</v>
      </c>
      <c r="AO269" s="100">
        <f>VLOOKUP(I269,[3]DATOS!$B$6:$D$46,3)</f>
        <v>2779762</v>
      </c>
      <c r="AP269" s="122">
        <f t="shared" si="54"/>
        <v>1806845</v>
      </c>
      <c r="AQ269" s="101">
        <f t="shared" si="55"/>
        <v>4586607</v>
      </c>
      <c r="AR269" s="122">
        <f t="shared" si="56"/>
        <v>0</v>
      </c>
      <c r="AS269" s="101">
        <v>0</v>
      </c>
      <c r="AT269" s="101">
        <v>0</v>
      </c>
      <c r="AU269" s="101"/>
      <c r="AV269" s="101">
        <v>0</v>
      </c>
      <c r="AW269" s="101">
        <f t="shared" si="57"/>
        <v>29000</v>
      </c>
      <c r="AX269" s="101">
        <v>0</v>
      </c>
      <c r="AY269" s="100">
        <f>ROUND(AO269*15%,0)</f>
        <v>416964</v>
      </c>
      <c r="AZ269" s="101">
        <f t="shared" si="58"/>
        <v>0</v>
      </c>
      <c r="BA269" s="122">
        <f t="shared" si="59"/>
        <v>2779762</v>
      </c>
      <c r="BB269" s="122">
        <f t="shared" si="60"/>
        <v>2252809</v>
      </c>
      <c r="BC269" s="122">
        <f t="shared" si="61"/>
        <v>5032571</v>
      </c>
      <c r="BD269" s="85"/>
      <c r="BE269" s="153" t="str">
        <f>+CONCATENATE(Q269,R269)</f>
        <v>Despacho del Superintendente Delegado para Asuntos Jurisdiccionales- Grupo de Trabajo de Defensa del Consumidor</v>
      </c>
      <c r="BF269" s="104"/>
      <c r="BG269" s="154"/>
      <c r="BH269" s="197"/>
      <c r="BI269" s="156"/>
      <c r="BJ269" s="104"/>
      <c r="BK269" s="104"/>
      <c r="BL269" s="104"/>
      <c r="BM269" s="104"/>
      <c r="BN269" s="104"/>
      <c r="BO269" s="104"/>
      <c r="BP269" s="104"/>
      <c r="BQ269" s="104"/>
      <c r="BR269" s="104"/>
      <c r="BS269" s="104"/>
      <c r="BT269" s="104"/>
      <c r="BU269" s="104"/>
      <c r="BV269" s="104"/>
      <c r="BW269" s="104"/>
      <c r="BX269" s="104"/>
      <c r="BY269" s="104"/>
      <c r="BZ269" s="104"/>
      <c r="CA269" s="104"/>
      <c r="CB269" s="104"/>
      <c r="CC269" s="104"/>
      <c r="CD269" s="104"/>
      <c r="CE269" s="104"/>
      <c r="CF269" s="104"/>
      <c r="CG269" s="104"/>
      <c r="CH269" s="104"/>
      <c r="CI269" s="104"/>
      <c r="CJ269" s="104"/>
      <c r="CK269" s="104"/>
      <c r="CL269" s="104"/>
      <c r="CM269" s="104"/>
      <c r="CN269" s="104"/>
      <c r="CO269" s="104"/>
      <c r="CP269" s="104"/>
      <c r="CQ269" s="104"/>
      <c r="CR269" s="104"/>
    </row>
    <row r="270" spans="1:96" ht="25.5" x14ac:dyDescent="0.25">
      <c r="A270" s="149" t="s">
        <v>95</v>
      </c>
      <c r="B270" s="105" t="s">
        <v>96</v>
      </c>
      <c r="C270" s="106" t="s">
        <v>97</v>
      </c>
      <c r="D270" s="163">
        <v>52311423</v>
      </c>
      <c r="E270" s="164" t="s">
        <v>1411</v>
      </c>
      <c r="F270" s="164" t="s">
        <v>1412</v>
      </c>
      <c r="G270" s="149" t="s">
        <v>36</v>
      </c>
      <c r="H270" s="107" t="s">
        <v>101</v>
      </c>
      <c r="I270" s="108" t="s">
        <v>193</v>
      </c>
      <c r="J270" s="108">
        <v>95</v>
      </c>
      <c r="K270" s="108"/>
      <c r="L270" s="109"/>
      <c r="M270" s="110"/>
      <c r="N270" s="109"/>
      <c r="O270" s="110" t="s">
        <v>467</v>
      </c>
      <c r="P270" s="110" t="s">
        <v>103</v>
      </c>
      <c r="Q270" s="107" t="s">
        <v>642</v>
      </c>
      <c r="R270" s="109" t="s">
        <v>643</v>
      </c>
      <c r="S270" s="165" t="s">
        <v>106</v>
      </c>
      <c r="T270" s="214" t="s">
        <v>1413</v>
      </c>
      <c r="U270" s="149">
        <v>117522</v>
      </c>
      <c r="V270" s="215">
        <v>27890</v>
      </c>
      <c r="W270" s="216">
        <f t="shared" ca="1" si="51"/>
        <v>42293.432304166665</v>
      </c>
      <c r="X270" s="217">
        <f t="shared" ca="1" si="52"/>
        <v>38.893150684931506</v>
      </c>
      <c r="Y270" s="218">
        <v>40701</v>
      </c>
      <c r="Z270" s="217">
        <f t="shared" ca="1" si="53"/>
        <v>4.2986301369863016</v>
      </c>
      <c r="AA270" s="118"/>
      <c r="AB270" s="119" t="s">
        <v>108</v>
      </c>
      <c r="AC270" s="119" t="s">
        <v>109</v>
      </c>
      <c r="AD270" s="120" t="s">
        <v>110</v>
      </c>
      <c r="AE270" s="119" t="s">
        <v>111</v>
      </c>
      <c r="AF270" s="108">
        <v>1030</v>
      </c>
      <c r="AG270" s="108" t="s">
        <v>70</v>
      </c>
      <c r="AH270" s="149" t="s">
        <v>124</v>
      </c>
      <c r="AI270" s="149" t="s">
        <v>213</v>
      </c>
      <c r="AJ270" s="108"/>
      <c r="AK270" s="115">
        <v>40928</v>
      </c>
      <c r="AL270" s="115"/>
      <c r="AM270" s="115" t="s">
        <v>197</v>
      </c>
      <c r="AN270" s="47" t="s">
        <v>1414</v>
      </c>
      <c r="AO270" s="121">
        <f>VLOOKUP(I270,[3]DATOS!$B$6:$D$46,3)</f>
        <v>2320554</v>
      </c>
      <c r="AP270" s="122">
        <f t="shared" si="54"/>
        <v>1508360</v>
      </c>
      <c r="AQ270" s="122">
        <f t="shared" si="55"/>
        <v>3828914</v>
      </c>
      <c r="AR270" s="122">
        <f t="shared" si="56"/>
        <v>0</v>
      </c>
      <c r="AS270" s="122">
        <v>0</v>
      </c>
      <c r="AT270" s="122">
        <f>ROUND(+AQ270*20%,0)</f>
        <v>765783</v>
      </c>
      <c r="AU270" s="122"/>
      <c r="AV270" s="122">
        <v>0</v>
      </c>
      <c r="AW270" s="122">
        <f t="shared" si="57"/>
        <v>29000</v>
      </c>
      <c r="AX270" s="122">
        <v>0</v>
      </c>
      <c r="AY270" s="134">
        <f>ROUND(AO270*15%,0)</f>
        <v>348083</v>
      </c>
      <c r="AZ270" s="122">
        <f t="shared" si="58"/>
        <v>0</v>
      </c>
      <c r="BA270" s="122">
        <f t="shared" si="59"/>
        <v>3086337</v>
      </c>
      <c r="BB270" s="122">
        <f t="shared" si="60"/>
        <v>1885443</v>
      </c>
      <c r="BC270" s="122">
        <f t="shared" si="61"/>
        <v>4971780</v>
      </c>
      <c r="BD270" s="106"/>
      <c r="BE270" s="125" t="str">
        <f>+CONCATENATE(Q270,R270)</f>
        <v>Dirección de Cámaras de Comercio- Grupo de Trabajo de Trámites Administrativos</v>
      </c>
      <c r="BH270" s="126"/>
      <c r="BI270" s="127"/>
      <c r="BS270" s="103"/>
      <c r="BT270" s="103"/>
    </row>
    <row r="271" spans="1:96" x14ac:dyDescent="0.25">
      <c r="A271" s="106" t="s">
        <v>95</v>
      </c>
      <c r="B271" s="105" t="s">
        <v>96</v>
      </c>
      <c r="C271" s="106" t="s">
        <v>97</v>
      </c>
      <c r="D271" s="132">
        <v>52695005</v>
      </c>
      <c r="E271" s="105" t="s">
        <v>1181</v>
      </c>
      <c r="F271" s="107" t="s">
        <v>1415</v>
      </c>
      <c r="G271" s="106" t="s">
        <v>36</v>
      </c>
      <c r="H271" s="107" t="s">
        <v>620</v>
      </c>
      <c r="I271" s="108" t="s">
        <v>422</v>
      </c>
      <c r="J271" s="108">
        <v>56</v>
      </c>
      <c r="K271" s="108"/>
      <c r="L271" s="109"/>
      <c r="M271" s="110"/>
      <c r="N271" s="109"/>
      <c r="O271" s="110"/>
      <c r="P271" s="110" t="s">
        <v>202</v>
      </c>
      <c r="Q271" s="107" t="s">
        <v>398</v>
      </c>
      <c r="R271" s="109" t="s">
        <v>399</v>
      </c>
      <c r="S271" s="112" t="s">
        <v>106</v>
      </c>
      <c r="T271" s="113" t="s">
        <v>107</v>
      </c>
      <c r="U271" s="133">
        <v>172456</v>
      </c>
      <c r="V271" s="115">
        <v>29209</v>
      </c>
      <c r="W271" s="115">
        <f t="shared" ca="1" si="51"/>
        <v>42293.432304166665</v>
      </c>
      <c r="X271" s="116">
        <f t="shared" ca="1" si="52"/>
        <v>35.331506849315069</v>
      </c>
      <c r="Y271" s="117">
        <v>41477</v>
      </c>
      <c r="Z271" s="108">
        <f t="shared" ca="1" si="53"/>
        <v>2.2027397260273971</v>
      </c>
      <c r="AA271" s="118"/>
      <c r="AB271" s="119" t="s">
        <v>108</v>
      </c>
      <c r="AC271" s="119" t="s">
        <v>109</v>
      </c>
      <c r="AD271" s="120" t="s">
        <v>110</v>
      </c>
      <c r="AE271" s="119" t="s">
        <v>111</v>
      </c>
      <c r="AF271" s="108">
        <v>3010</v>
      </c>
      <c r="AG271" s="108" t="s">
        <v>70</v>
      </c>
      <c r="AH271" s="108" t="s">
        <v>690</v>
      </c>
      <c r="AI271" s="108" t="s">
        <v>155</v>
      </c>
      <c r="AJ271" s="108"/>
      <c r="AK271" s="115"/>
      <c r="AL271" s="115"/>
      <c r="AM271" s="115"/>
      <c r="AN271" s="20" t="s">
        <v>1416</v>
      </c>
      <c r="AO271" s="121">
        <f>VLOOKUP(I271,[3]DATOS!$B$6:$D$46,3)</f>
        <v>2779762</v>
      </c>
      <c r="AP271" s="122">
        <f t="shared" si="54"/>
        <v>1806845</v>
      </c>
      <c r="AQ271" s="122">
        <f t="shared" si="55"/>
        <v>4586607</v>
      </c>
      <c r="AR271" s="122">
        <f t="shared" si="56"/>
        <v>0</v>
      </c>
      <c r="AS271" s="122">
        <v>0</v>
      </c>
      <c r="AT271" s="122">
        <f>ROUND(+AQ271*20%,0)</f>
        <v>917321</v>
      </c>
      <c r="AU271" s="122"/>
      <c r="AV271" s="122">
        <v>0</v>
      </c>
      <c r="AW271" s="122">
        <f t="shared" si="57"/>
        <v>29000</v>
      </c>
      <c r="AX271" s="122">
        <v>0</v>
      </c>
      <c r="AY271" s="134">
        <v>0</v>
      </c>
      <c r="AZ271" s="122">
        <f t="shared" si="58"/>
        <v>0</v>
      </c>
      <c r="BA271" s="122">
        <f t="shared" si="59"/>
        <v>3697083</v>
      </c>
      <c r="BB271" s="122">
        <f t="shared" si="60"/>
        <v>1835845</v>
      </c>
      <c r="BC271" s="122">
        <f t="shared" si="61"/>
        <v>5532928</v>
      </c>
      <c r="BD271" s="106"/>
    </row>
    <row r="272" spans="1:96" x14ac:dyDescent="0.25">
      <c r="A272" s="140" t="s">
        <v>95</v>
      </c>
      <c r="B272" s="105" t="s">
        <v>96</v>
      </c>
      <c r="C272" s="106" t="s">
        <v>97</v>
      </c>
      <c r="D272" s="141">
        <v>38364408</v>
      </c>
      <c r="E272" s="142" t="s">
        <v>1417</v>
      </c>
      <c r="F272" s="142" t="s">
        <v>1418</v>
      </c>
      <c r="G272" s="106" t="s">
        <v>433</v>
      </c>
      <c r="H272" s="107" t="s">
        <v>101</v>
      </c>
      <c r="I272" s="108" t="s">
        <v>147</v>
      </c>
      <c r="J272" s="108"/>
      <c r="K272" s="108"/>
      <c r="L272" s="109"/>
      <c r="M272" s="110"/>
      <c r="N272" s="109"/>
      <c r="O272" s="110"/>
      <c r="P272" s="110" t="s">
        <v>202</v>
      </c>
      <c r="Q272" s="107" t="s">
        <v>233</v>
      </c>
      <c r="R272" s="111" t="s">
        <v>359</v>
      </c>
      <c r="S272" s="176" t="s">
        <v>360</v>
      </c>
      <c r="T272" s="143" t="s">
        <v>1419</v>
      </c>
      <c r="U272" s="144">
        <v>37061</v>
      </c>
      <c r="V272" s="145">
        <v>30900</v>
      </c>
      <c r="W272" s="146">
        <f t="shared" ca="1" si="51"/>
        <v>42293.432304166665</v>
      </c>
      <c r="X272" s="147">
        <f t="shared" ca="1" si="52"/>
        <v>30.767123287671232</v>
      </c>
      <c r="Y272" s="148">
        <v>41292</v>
      </c>
      <c r="Z272" s="147">
        <f t="shared" ca="1" si="53"/>
        <v>2.7068493150684931</v>
      </c>
      <c r="AA272" s="118"/>
      <c r="AB272" s="119" t="s">
        <v>108</v>
      </c>
      <c r="AC272" s="119" t="s">
        <v>109</v>
      </c>
      <c r="AD272" s="120" t="s">
        <v>110</v>
      </c>
      <c r="AE272" s="119" t="s">
        <v>111</v>
      </c>
      <c r="AF272" s="108">
        <v>1015</v>
      </c>
      <c r="AG272" s="108" t="s">
        <v>70</v>
      </c>
      <c r="AH272" s="149" t="s">
        <v>124</v>
      </c>
      <c r="AI272" s="149" t="s">
        <v>213</v>
      </c>
      <c r="AJ272" s="150"/>
      <c r="AK272" s="115">
        <v>41837</v>
      </c>
      <c r="AL272" s="115"/>
      <c r="AM272" s="115"/>
      <c r="AN272" s="25" t="s">
        <v>1420</v>
      </c>
      <c r="AO272" s="121">
        <f>VLOOKUP(I272,[3]DATOS!$B$6:$D$46,3)</f>
        <v>1887093</v>
      </c>
      <c r="AP272" s="122">
        <f t="shared" si="54"/>
        <v>1226610</v>
      </c>
      <c r="AQ272" s="122">
        <f t="shared" si="55"/>
        <v>3113703</v>
      </c>
      <c r="AR272" s="122">
        <f t="shared" si="56"/>
        <v>0</v>
      </c>
      <c r="AS272" s="122">
        <v>0</v>
      </c>
      <c r="AT272" s="122">
        <v>0</v>
      </c>
      <c r="AU272" s="122"/>
      <c r="AV272" s="122">
        <v>0</v>
      </c>
      <c r="AW272" s="122">
        <f t="shared" si="57"/>
        <v>29000</v>
      </c>
      <c r="AX272" s="122">
        <v>0</v>
      </c>
      <c r="AY272" s="134">
        <v>0</v>
      </c>
      <c r="AZ272" s="122">
        <f t="shared" si="58"/>
        <v>0</v>
      </c>
      <c r="BA272" s="122">
        <f t="shared" si="59"/>
        <v>1887093</v>
      </c>
      <c r="BB272" s="122">
        <f t="shared" si="60"/>
        <v>1255610</v>
      </c>
      <c r="BC272" s="122">
        <f t="shared" si="61"/>
        <v>3142703</v>
      </c>
      <c r="BD272" s="106"/>
    </row>
    <row r="273" spans="1:96" x14ac:dyDescent="0.25">
      <c r="A273" s="106" t="s">
        <v>140</v>
      </c>
      <c r="B273" s="105" t="s">
        <v>141</v>
      </c>
      <c r="C273" s="106" t="s">
        <v>142</v>
      </c>
      <c r="D273" s="132">
        <v>79442366</v>
      </c>
      <c r="E273" s="105" t="s">
        <v>1421</v>
      </c>
      <c r="F273" s="107" t="s">
        <v>1422</v>
      </c>
      <c r="G273" s="106" t="s">
        <v>36</v>
      </c>
      <c r="H273" s="107" t="s">
        <v>101</v>
      </c>
      <c r="I273" s="108" t="s">
        <v>159</v>
      </c>
      <c r="J273" s="108"/>
      <c r="K273" s="108"/>
      <c r="L273" s="109"/>
      <c r="M273" s="110"/>
      <c r="N273" s="109"/>
      <c r="O273" s="110"/>
      <c r="P273" s="110" t="s">
        <v>103</v>
      </c>
      <c r="Q273" s="107" t="s">
        <v>642</v>
      </c>
      <c r="R273" s="109" t="s">
        <v>977</v>
      </c>
      <c r="S273" s="112" t="s">
        <v>404</v>
      </c>
      <c r="T273" s="151"/>
      <c r="U273" s="133" t="s">
        <v>1423</v>
      </c>
      <c r="V273" s="115">
        <v>24820</v>
      </c>
      <c r="W273" s="115">
        <f t="shared" ca="1" si="51"/>
        <v>42293.432304166665</v>
      </c>
      <c r="X273" s="116">
        <f t="shared" ca="1" si="52"/>
        <v>47.183561643835617</v>
      </c>
      <c r="Y273" s="117">
        <v>39888</v>
      </c>
      <c r="Z273" s="108">
        <f t="shared" ca="1" si="53"/>
        <v>6.493150684931507</v>
      </c>
      <c r="AA273" s="118"/>
      <c r="AB273" s="119" t="s">
        <v>108</v>
      </c>
      <c r="AC273" s="119" t="s">
        <v>109</v>
      </c>
      <c r="AD273" s="120" t="s">
        <v>110</v>
      </c>
      <c r="AE273" s="119" t="s">
        <v>154</v>
      </c>
      <c r="AF273" s="108">
        <v>1025</v>
      </c>
      <c r="AG273" s="108" t="s">
        <v>70</v>
      </c>
      <c r="AH273" s="149" t="s">
        <v>124</v>
      </c>
      <c r="AI273" s="149" t="s">
        <v>213</v>
      </c>
      <c r="AJ273" s="108"/>
      <c r="AK273" s="115">
        <v>41865</v>
      </c>
      <c r="AL273" s="115"/>
      <c r="AM273" s="115" t="s">
        <v>197</v>
      </c>
      <c r="AN273" s="15" t="s">
        <v>1424</v>
      </c>
      <c r="AO273" s="121">
        <f>VLOOKUP(I273,[3]DATOS!$B$6:$D$46,3)</f>
        <v>2049478</v>
      </c>
      <c r="AP273" s="122">
        <f t="shared" si="54"/>
        <v>1332161</v>
      </c>
      <c r="AQ273" s="122">
        <f t="shared" si="55"/>
        <v>3381639</v>
      </c>
      <c r="AR273" s="122">
        <f t="shared" si="56"/>
        <v>0</v>
      </c>
      <c r="AS273" s="122">
        <v>0</v>
      </c>
      <c r="AT273" s="122">
        <v>0</v>
      </c>
      <c r="AU273" s="122"/>
      <c r="AV273" s="122">
        <v>0</v>
      </c>
      <c r="AW273" s="122">
        <f t="shared" si="57"/>
        <v>29000</v>
      </c>
      <c r="AX273" s="122">
        <v>0</v>
      </c>
      <c r="AY273" s="134">
        <f>ROUND(AO273*15%,0)</f>
        <v>307422</v>
      </c>
      <c r="AZ273" s="122">
        <f t="shared" si="58"/>
        <v>0</v>
      </c>
      <c r="BA273" s="122">
        <f t="shared" si="59"/>
        <v>2049478</v>
      </c>
      <c r="BB273" s="122">
        <f t="shared" si="60"/>
        <v>1668583</v>
      </c>
      <c r="BC273" s="122">
        <f t="shared" si="61"/>
        <v>3718061</v>
      </c>
      <c r="BD273" s="106"/>
      <c r="BE273" s="125" t="str">
        <f>+CONCATENATE(Q273,R273)</f>
        <v>Dirección de Cámaras de Comercio- Grupo de Trabajo de Vigilancia de las Cámaras de Comercio y a los Comerciantes</v>
      </c>
      <c r="BH273" s="126"/>
      <c r="BI273" s="127"/>
    </row>
    <row r="274" spans="1:96" ht="51" x14ac:dyDescent="0.25">
      <c r="A274" s="106" t="s">
        <v>255</v>
      </c>
      <c r="B274" s="105" t="s">
        <v>141</v>
      </c>
      <c r="C274" s="106" t="s">
        <v>142</v>
      </c>
      <c r="D274" s="132">
        <v>80088870</v>
      </c>
      <c r="E274" s="105" t="s">
        <v>1425</v>
      </c>
      <c r="F274" s="88" t="s">
        <v>1426</v>
      </c>
      <c r="G274" s="106" t="s">
        <v>36</v>
      </c>
      <c r="H274" s="107" t="s">
        <v>620</v>
      </c>
      <c r="I274" s="108" t="s">
        <v>422</v>
      </c>
      <c r="J274" s="108">
        <v>53</v>
      </c>
      <c r="K274" s="108"/>
      <c r="L274" s="107"/>
      <c r="M274" s="108"/>
      <c r="N274" s="109"/>
      <c r="O274" s="110"/>
      <c r="P274" s="110" t="s">
        <v>103</v>
      </c>
      <c r="Q274" s="107" t="s">
        <v>119</v>
      </c>
      <c r="R274" s="111" t="s">
        <v>962</v>
      </c>
      <c r="S274" s="112" t="s">
        <v>106</v>
      </c>
      <c r="T274" s="112" t="s">
        <v>1427</v>
      </c>
      <c r="U274" s="133">
        <v>148644</v>
      </c>
      <c r="V274" s="115">
        <v>29748</v>
      </c>
      <c r="W274" s="115">
        <f t="shared" ca="1" si="51"/>
        <v>42293.432304166665</v>
      </c>
      <c r="X274" s="116">
        <f t="shared" ca="1" si="52"/>
        <v>33.876712328767127</v>
      </c>
      <c r="Y274" s="117">
        <v>40969</v>
      </c>
      <c r="Z274" s="108">
        <f t="shared" ca="1" si="53"/>
        <v>3.5753424657534247</v>
      </c>
      <c r="AA274" s="118"/>
      <c r="AB274" s="119" t="s">
        <v>108</v>
      </c>
      <c r="AC274" s="119" t="s">
        <v>109</v>
      </c>
      <c r="AD274" s="120" t="s">
        <v>110</v>
      </c>
      <c r="AE274" s="119" t="s">
        <v>154</v>
      </c>
      <c r="AF274" s="108">
        <v>35</v>
      </c>
      <c r="AG274" s="108" t="s">
        <v>112</v>
      </c>
      <c r="AH274" s="108" t="s">
        <v>160</v>
      </c>
      <c r="AI274" s="108" t="s">
        <v>155</v>
      </c>
      <c r="AJ274" s="108"/>
      <c r="AK274" s="115">
        <v>41183</v>
      </c>
      <c r="AL274" s="115"/>
      <c r="AM274" s="130" t="s">
        <v>125</v>
      </c>
      <c r="AN274" s="17" t="s">
        <v>1428</v>
      </c>
      <c r="AO274" s="121">
        <f>VLOOKUP(I274,[3]DATOS!$B$6:$D$46,3)</f>
        <v>2779762</v>
      </c>
      <c r="AP274" s="122">
        <f t="shared" si="54"/>
        <v>1806845</v>
      </c>
      <c r="AQ274" s="122">
        <f t="shared" si="55"/>
        <v>4586607</v>
      </c>
      <c r="AR274" s="122">
        <f t="shared" si="56"/>
        <v>0</v>
      </c>
      <c r="AS274" s="122">
        <v>0</v>
      </c>
      <c r="AT274" s="122">
        <f>ROUND(+AQ274*20%,0)</f>
        <v>917321</v>
      </c>
      <c r="AU274" s="122"/>
      <c r="AV274" s="122">
        <v>0</v>
      </c>
      <c r="AW274" s="122">
        <f t="shared" si="57"/>
        <v>29000</v>
      </c>
      <c r="AX274" s="122">
        <v>0</v>
      </c>
      <c r="AY274" s="134">
        <v>0</v>
      </c>
      <c r="AZ274" s="122">
        <f t="shared" si="58"/>
        <v>0</v>
      </c>
      <c r="BA274" s="122">
        <f t="shared" si="59"/>
        <v>3697083</v>
      </c>
      <c r="BB274" s="122">
        <f t="shared" si="60"/>
        <v>1835845</v>
      </c>
      <c r="BC274" s="122">
        <f t="shared" si="61"/>
        <v>5532928</v>
      </c>
      <c r="BD274" s="106"/>
      <c r="BE274" s="153" t="str">
        <f>+CONCATENATE(Q274,R274)</f>
        <v>Oficina de Servicios al Consumidor y de Apoyo Empresarial- Grupo de Trabajo de Formación</v>
      </c>
      <c r="BF274" s="104"/>
      <c r="BG274" s="154"/>
      <c r="BH274" s="197"/>
      <c r="BI274" s="156"/>
      <c r="BJ274" s="104"/>
      <c r="BK274" s="104"/>
      <c r="BL274" s="104"/>
      <c r="BM274" s="104"/>
      <c r="BN274" s="104"/>
      <c r="BO274" s="104"/>
      <c r="BP274" s="104"/>
      <c r="BQ274" s="104"/>
      <c r="BR274" s="104"/>
      <c r="BS274" s="104"/>
      <c r="BT274" s="104"/>
      <c r="BU274" s="104"/>
      <c r="BV274" s="104"/>
      <c r="BW274" s="104"/>
      <c r="BX274" s="104"/>
      <c r="BY274" s="104"/>
      <c r="BZ274" s="104"/>
      <c r="CA274" s="104"/>
      <c r="CB274" s="104"/>
      <c r="CC274" s="104"/>
      <c r="CD274" s="104"/>
      <c r="CE274" s="104"/>
      <c r="CF274" s="104"/>
      <c r="CG274" s="104"/>
      <c r="CH274" s="104"/>
      <c r="CI274" s="104"/>
      <c r="CJ274" s="104"/>
      <c r="CK274" s="104"/>
      <c r="CL274" s="104"/>
      <c r="CM274" s="104"/>
      <c r="CN274" s="104"/>
      <c r="CO274" s="104"/>
      <c r="CP274" s="104"/>
      <c r="CQ274" s="104"/>
    </row>
    <row r="275" spans="1:96" ht="25.5" x14ac:dyDescent="0.25">
      <c r="A275" s="106" t="s">
        <v>95</v>
      </c>
      <c r="B275" s="105" t="s">
        <v>276</v>
      </c>
      <c r="C275" s="106" t="s">
        <v>97</v>
      </c>
      <c r="D275" s="132">
        <v>39581635</v>
      </c>
      <c r="E275" s="107" t="s">
        <v>1429</v>
      </c>
      <c r="F275" s="107" t="s">
        <v>1430</v>
      </c>
      <c r="G275" s="106" t="s">
        <v>1431</v>
      </c>
      <c r="H275" s="107" t="s">
        <v>247</v>
      </c>
      <c r="I275" s="108" t="s">
        <v>248</v>
      </c>
      <c r="J275" s="108">
        <v>487</v>
      </c>
      <c r="K275" s="108"/>
      <c r="L275" s="109"/>
      <c r="M275" s="110"/>
      <c r="N275" s="160" t="s">
        <v>1432</v>
      </c>
      <c r="O275" s="110"/>
      <c r="P275" s="110" t="s">
        <v>103</v>
      </c>
      <c r="Q275" s="107" t="s">
        <v>176</v>
      </c>
      <c r="R275" s="111" t="s">
        <v>120</v>
      </c>
      <c r="S275" s="112" t="s">
        <v>1433</v>
      </c>
      <c r="T275" s="113"/>
      <c r="U275" s="133"/>
      <c r="V275" s="115">
        <v>30382</v>
      </c>
      <c r="W275" s="115">
        <f t="shared" ca="1" si="51"/>
        <v>42293.432304166665</v>
      </c>
      <c r="X275" s="116">
        <f t="shared" ca="1" si="52"/>
        <v>32.161643835616438</v>
      </c>
      <c r="Y275" s="117">
        <v>40980</v>
      </c>
      <c r="Z275" s="108">
        <f t="shared" ca="1" si="53"/>
        <v>3.5452054794520547</v>
      </c>
      <c r="AA275" s="118"/>
      <c r="AB275" s="119" t="s">
        <v>108</v>
      </c>
      <c r="AC275" s="119" t="s">
        <v>252</v>
      </c>
      <c r="AD275" s="120" t="s">
        <v>282</v>
      </c>
      <c r="AE275" s="119" t="s">
        <v>253</v>
      </c>
      <c r="AF275" s="108">
        <v>6100</v>
      </c>
      <c r="AG275" s="108" t="s">
        <v>70</v>
      </c>
      <c r="AH275" s="108" t="s">
        <v>124</v>
      </c>
      <c r="AI275" s="108" t="s">
        <v>213</v>
      </c>
      <c r="AJ275" s="108"/>
      <c r="AK275" s="115"/>
      <c r="AL275" s="115"/>
      <c r="AM275" s="115"/>
      <c r="AN275" s="16" t="s">
        <v>1434</v>
      </c>
      <c r="AO275" s="121">
        <f>VLOOKUP(I275,[3]DATOS!$B$6:$D$46,3)</f>
        <v>814284</v>
      </c>
      <c r="AP275" s="122">
        <f t="shared" si="54"/>
        <v>529285</v>
      </c>
      <c r="AQ275" s="122">
        <f t="shared" si="55"/>
        <v>1343569</v>
      </c>
      <c r="AR275" s="122">
        <f t="shared" si="56"/>
        <v>74000</v>
      </c>
      <c r="AS275" s="122">
        <v>0</v>
      </c>
      <c r="AT275" s="122">
        <v>0</v>
      </c>
      <c r="AU275" s="122"/>
      <c r="AV275" s="122">
        <v>0</v>
      </c>
      <c r="AW275" s="122">
        <f t="shared" si="57"/>
        <v>29000</v>
      </c>
      <c r="AX275" s="122">
        <v>0</v>
      </c>
      <c r="AY275" s="134">
        <f>ROUND(AO275*15%,0)</f>
        <v>122143</v>
      </c>
      <c r="AZ275" s="122">
        <f t="shared" si="58"/>
        <v>0</v>
      </c>
      <c r="BA275" s="122">
        <f t="shared" si="59"/>
        <v>888284</v>
      </c>
      <c r="BB275" s="122">
        <f t="shared" si="60"/>
        <v>680428</v>
      </c>
      <c r="BC275" s="122">
        <f t="shared" si="61"/>
        <v>1568712</v>
      </c>
      <c r="BD275" s="106"/>
    </row>
    <row r="276" spans="1:96" x14ac:dyDescent="0.25">
      <c r="A276" s="140" t="s">
        <v>255</v>
      </c>
      <c r="B276" s="105" t="s">
        <v>141</v>
      </c>
      <c r="C276" s="106" t="s">
        <v>142</v>
      </c>
      <c r="D276" s="174">
        <v>79855513</v>
      </c>
      <c r="E276" s="142" t="s">
        <v>1435</v>
      </c>
      <c r="F276" s="142" t="s">
        <v>1436</v>
      </c>
      <c r="G276" s="140" t="s">
        <v>36</v>
      </c>
      <c r="H276" s="107" t="s">
        <v>340</v>
      </c>
      <c r="I276" s="108" t="s">
        <v>1196</v>
      </c>
      <c r="J276" s="108"/>
      <c r="K276" s="108"/>
      <c r="L276" s="109"/>
      <c r="M276" s="110"/>
      <c r="N276" s="109"/>
      <c r="O276" s="110" t="s">
        <v>467</v>
      </c>
      <c r="P276" s="110" t="s">
        <v>202</v>
      </c>
      <c r="Q276" s="107" t="s">
        <v>203</v>
      </c>
      <c r="R276" s="111" t="s">
        <v>120</v>
      </c>
      <c r="S276" s="176" t="s">
        <v>106</v>
      </c>
      <c r="T276" s="143" t="s">
        <v>259</v>
      </c>
      <c r="U276" s="140">
        <v>145109</v>
      </c>
      <c r="V276" s="145">
        <v>28425</v>
      </c>
      <c r="W276" s="146">
        <f t="shared" ca="1" si="51"/>
        <v>42293.432304166665</v>
      </c>
      <c r="X276" s="147">
        <f t="shared" ca="1" si="52"/>
        <v>37.449315068493149</v>
      </c>
      <c r="Y276" s="148">
        <v>40695</v>
      </c>
      <c r="Z276" s="147">
        <f t="shared" ca="1" si="53"/>
        <v>4.3150684931506849</v>
      </c>
      <c r="AA276" s="118"/>
      <c r="AB276" s="119" t="s">
        <v>168</v>
      </c>
      <c r="AC276" s="119" t="s">
        <v>168</v>
      </c>
      <c r="AD276" s="120"/>
      <c r="AE276" s="119" t="s">
        <v>738</v>
      </c>
      <c r="AF276" s="108">
        <v>4000</v>
      </c>
      <c r="AG276" s="108" t="s">
        <v>361</v>
      </c>
      <c r="AH276" s="149" t="s">
        <v>160</v>
      </c>
      <c r="AI276" s="149" t="s">
        <v>155</v>
      </c>
      <c r="AJ276" s="108"/>
      <c r="AK276" s="115">
        <v>41897</v>
      </c>
      <c r="AL276" s="115"/>
      <c r="AM276" s="115"/>
      <c r="AN276" s="29" t="s">
        <v>1437</v>
      </c>
      <c r="AO276" s="121">
        <f>VLOOKUP(I276,[3]DATOS!$B$6:$D$46,3)</f>
        <v>3262536</v>
      </c>
      <c r="AP276" s="122">
        <f t="shared" si="54"/>
        <v>2120648</v>
      </c>
      <c r="AQ276" s="122">
        <f t="shared" si="55"/>
        <v>5383184</v>
      </c>
      <c r="AR276" s="122">
        <f t="shared" si="56"/>
        <v>0</v>
      </c>
      <c r="AS276" s="122">
        <v>0</v>
      </c>
      <c r="AT276" s="122">
        <v>0</v>
      </c>
      <c r="AU276" s="122"/>
      <c r="AV276" s="122">
        <v>0</v>
      </c>
      <c r="AW276" s="122">
        <f t="shared" si="57"/>
        <v>29000</v>
      </c>
      <c r="AX276" s="122">
        <v>0</v>
      </c>
      <c r="AY276" s="134">
        <v>0</v>
      </c>
      <c r="AZ276" s="122">
        <f t="shared" si="58"/>
        <v>0</v>
      </c>
      <c r="BA276" s="122">
        <f t="shared" si="59"/>
        <v>3262536</v>
      </c>
      <c r="BB276" s="122">
        <f t="shared" si="60"/>
        <v>2149648</v>
      </c>
      <c r="BC276" s="122">
        <f t="shared" si="61"/>
        <v>5412184</v>
      </c>
      <c r="BD276" s="106"/>
      <c r="BE276" s="125" t="str">
        <f>+CONCATENATE(Q276,R276)</f>
        <v>Despacho del Superintendente Delegado para Asuntos Jurisdiccionales</v>
      </c>
      <c r="BH276" s="126"/>
      <c r="BI276" s="127"/>
    </row>
    <row r="277" spans="1:96" x14ac:dyDescent="0.25">
      <c r="A277" s="106" t="s">
        <v>95</v>
      </c>
      <c r="B277" s="105" t="s">
        <v>96</v>
      </c>
      <c r="C277" s="106" t="s">
        <v>97</v>
      </c>
      <c r="D277" s="132">
        <v>1026252788</v>
      </c>
      <c r="E277" s="107" t="s">
        <v>1438</v>
      </c>
      <c r="F277" s="107" t="s">
        <v>1439</v>
      </c>
      <c r="G277" s="106" t="s">
        <v>36</v>
      </c>
      <c r="H277" s="107" t="s">
        <v>101</v>
      </c>
      <c r="I277" s="108" t="s">
        <v>159</v>
      </c>
      <c r="J277" s="108">
        <v>178</v>
      </c>
      <c r="K277" s="108"/>
      <c r="L277" s="111"/>
      <c r="M277" s="110"/>
      <c r="N277" s="160" t="s">
        <v>1440</v>
      </c>
      <c r="O277" s="110"/>
      <c r="P277" s="110" t="s">
        <v>103</v>
      </c>
      <c r="Q277" s="107" t="s">
        <v>176</v>
      </c>
      <c r="R277" s="111" t="s">
        <v>120</v>
      </c>
      <c r="S277" s="112" t="s">
        <v>106</v>
      </c>
      <c r="T277" s="113" t="s">
        <v>259</v>
      </c>
      <c r="U277" s="114"/>
      <c r="V277" s="115">
        <v>31676</v>
      </c>
      <c r="W277" s="115">
        <f t="shared" ca="1" si="51"/>
        <v>42293.432304166665</v>
      </c>
      <c r="X277" s="116">
        <f t="shared" ca="1" si="52"/>
        <v>28.671232876712327</v>
      </c>
      <c r="Y277" s="117">
        <v>40087</v>
      </c>
      <c r="Z277" s="108">
        <f t="shared" ca="1" si="53"/>
        <v>5.9589041095890414</v>
      </c>
      <c r="AA277" s="118"/>
      <c r="AB277" s="119" t="s">
        <v>108</v>
      </c>
      <c r="AC277" s="119" t="s">
        <v>109</v>
      </c>
      <c r="AD277" s="120" t="s">
        <v>282</v>
      </c>
      <c r="AE277" s="119" t="s">
        <v>111</v>
      </c>
      <c r="AF277" s="108">
        <v>6100</v>
      </c>
      <c r="AG277" s="108" t="s">
        <v>70</v>
      </c>
      <c r="AH277" s="108" t="s">
        <v>124</v>
      </c>
      <c r="AI277" s="108" t="s">
        <v>114</v>
      </c>
      <c r="AJ277" s="108"/>
      <c r="AK277" s="115">
        <v>41535</v>
      </c>
      <c r="AL277" s="115"/>
      <c r="AM277" s="115"/>
      <c r="AN277" s="15" t="s">
        <v>1441</v>
      </c>
      <c r="AO277" s="121">
        <f>VLOOKUP(I277,[3]DATOS!$B$6:$D$46,3)</f>
        <v>2049478</v>
      </c>
      <c r="AP277" s="122">
        <f t="shared" si="54"/>
        <v>1332161</v>
      </c>
      <c r="AQ277" s="122">
        <f t="shared" si="55"/>
        <v>3381639</v>
      </c>
      <c r="AR277" s="122">
        <f t="shared" si="56"/>
        <v>0</v>
      </c>
      <c r="AS277" s="122">
        <v>0</v>
      </c>
      <c r="AT277" s="122">
        <v>0</v>
      </c>
      <c r="AU277" s="122"/>
      <c r="AV277" s="122">
        <v>0</v>
      </c>
      <c r="AW277" s="122">
        <f t="shared" si="57"/>
        <v>29000</v>
      </c>
      <c r="AX277" s="122">
        <v>0</v>
      </c>
      <c r="AY277" s="134">
        <v>0</v>
      </c>
      <c r="AZ277" s="122">
        <f t="shared" si="58"/>
        <v>0</v>
      </c>
      <c r="BA277" s="122">
        <f t="shared" si="59"/>
        <v>2049478</v>
      </c>
      <c r="BB277" s="122">
        <f t="shared" si="60"/>
        <v>1361161</v>
      </c>
      <c r="BC277" s="122">
        <f t="shared" si="61"/>
        <v>3410639</v>
      </c>
      <c r="BD277" s="106"/>
    </row>
    <row r="278" spans="1:96" ht="25.5" x14ac:dyDescent="0.25">
      <c r="A278" s="106" t="s">
        <v>95</v>
      </c>
      <c r="B278" s="105" t="s">
        <v>127</v>
      </c>
      <c r="C278" s="106" t="s">
        <v>97</v>
      </c>
      <c r="D278" s="132">
        <v>51997082</v>
      </c>
      <c r="E278" s="105" t="s">
        <v>1442</v>
      </c>
      <c r="F278" s="107" t="s">
        <v>1443</v>
      </c>
      <c r="G278" s="106" t="s">
        <v>36</v>
      </c>
      <c r="H278" s="107" t="s">
        <v>773</v>
      </c>
      <c r="I278" s="108" t="s">
        <v>481</v>
      </c>
      <c r="J278" s="108"/>
      <c r="K278" s="110"/>
      <c r="L278" s="109" t="s">
        <v>1444</v>
      </c>
      <c r="M278" s="110" t="s">
        <v>232</v>
      </c>
      <c r="N278" s="160" t="s">
        <v>1445</v>
      </c>
      <c r="O278" s="110"/>
      <c r="P278" s="110" t="s">
        <v>103</v>
      </c>
      <c r="Q278" s="107" t="s">
        <v>249</v>
      </c>
      <c r="R278" s="111" t="s">
        <v>509</v>
      </c>
      <c r="S278" s="112" t="s">
        <v>1446</v>
      </c>
      <c r="T278" s="113"/>
      <c r="U278" s="133"/>
      <c r="V278" s="115">
        <v>25300</v>
      </c>
      <c r="W278" s="115">
        <f t="shared" ca="1" si="51"/>
        <v>42293.432304166665</v>
      </c>
      <c r="X278" s="116">
        <f t="shared" ca="1" si="52"/>
        <v>45.887671232876713</v>
      </c>
      <c r="Y278" s="117">
        <v>35948</v>
      </c>
      <c r="Z278" s="108">
        <f t="shared" ca="1" si="53"/>
        <v>17.134246575342466</v>
      </c>
      <c r="AA278" s="118"/>
      <c r="AB278" s="119" t="s">
        <v>152</v>
      </c>
      <c r="AC278" s="119" t="s">
        <v>268</v>
      </c>
      <c r="AD278" s="120" t="s">
        <v>282</v>
      </c>
      <c r="AE278" s="119" t="s">
        <v>253</v>
      </c>
      <c r="AF278" s="108">
        <v>12</v>
      </c>
      <c r="AG278" s="108" t="s">
        <v>112</v>
      </c>
      <c r="AH278" s="108" t="s">
        <v>124</v>
      </c>
      <c r="AI278" s="108" t="s">
        <v>114</v>
      </c>
      <c r="AJ278" s="108"/>
      <c r="AK278" s="115">
        <v>41775</v>
      </c>
      <c r="AL278" s="115"/>
      <c r="AM278" s="115"/>
      <c r="AN278" s="15" t="s">
        <v>1447</v>
      </c>
      <c r="AO278" s="121">
        <f>VLOOKUP(I278,[3]DATOS!$B$6:$D$46,3)</f>
        <v>1253616</v>
      </c>
      <c r="AP278" s="122">
        <f t="shared" si="54"/>
        <v>814850</v>
      </c>
      <c r="AQ278" s="122">
        <f t="shared" si="55"/>
        <v>2068466</v>
      </c>
      <c r="AR278" s="122">
        <f t="shared" si="56"/>
        <v>74000</v>
      </c>
      <c r="AS278" s="122">
        <v>0</v>
      </c>
      <c r="AT278" s="122">
        <v>0</v>
      </c>
      <c r="AU278" s="122"/>
      <c r="AV278" s="122">
        <v>0</v>
      </c>
      <c r="AW278" s="122">
        <f t="shared" si="57"/>
        <v>29000</v>
      </c>
      <c r="AX278" s="122">
        <v>0</v>
      </c>
      <c r="AY278" s="134">
        <f>ROUND(AO278*15%,0)</f>
        <v>188042</v>
      </c>
      <c r="AZ278" s="122">
        <f t="shared" si="58"/>
        <v>0</v>
      </c>
      <c r="BA278" s="122">
        <f t="shared" si="59"/>
        <v>1327616</v>
      </c>
      <c r="BB278" s="122">
        <f t="shared" si="60"/>
        <v>1031892</v>
      </c>
      <c r="BC278" s="122">
        <f t="shared" si="61"/>
        <v>2359508</v>
      </c>
      <c r="BD278" s="106"/>
      <c r="BE278" s="125" t="str">
        <f>+CONCATENATE(Q278,R278)</f>
        <v>Oficina Asesora Jurídica- Grupo de Trabajo de Cobro Coactivo</v>
      </c>
      <c r="BH278" s="126"/>
      <c r="BI278" s="127"/>
    </row>
    <row r="279" spans="1:96" ht="38.25" x14ac:dyDescent="0.25">
      <c r="A279" s="106" t="s">
        <v>95</v>
      </c>
      <c r="B279" s="105" t="s">
        <v>96</v>
      </c>
      <c r="C279" s="106" t="s">
        <v>97</v>
      </c>
      <c r="D279" s="132">
        <v>51984933</v>
      </c>
      <c r="E279" s="105" t="s">
        <v>1448</v>
      </c>
      <c r="F279" s="185" t="s">
        <v>1449</v>
      </c>
      <c r="G279" s="106" t="s">
        <v>36</v>
      </c>
      <c r="H279" s="107" t="s">
        <v>756</v>
      </c>
      <c r="I279" s="108" t="s">
        <v>757</v>
      </c>
      <c r="J279" s="108">
        <v>14</v>
      </c>
      <c r="K279" s="108"/>
      <c r="L279" s="111"/>
      <c r="M279" s="136"/>
      <c r="N279" s="111"/>
      <c r="O279" s="136"/>
      <c r="P279" s="110" t="s">
        <v>103</v>
      </c>
      <c r="Q279" s="107" t="s">
        <v>321</v>
      </c>
      <c r="R279" s="111" t="s">
        <v>120</v>
      </c>
      <c r="S279" s="112" t="s">
        <v>106</v>
      </c>
      <c r="T279" s="113" t="s">
        <v>1450</v>
      </c>
      <c r="U279" s="133">
        <v>81592</v>
      </c>
      <c r="V279" s="115">
        <v>25200</v>
      </c>
      <c r="W279" s="115">
        <f t="shared" ca="1" si="51"/>
        <v>42293.432304166665</v>
      </c>
      <c r="X279" s="116">
        <f t="shared" ca="1" si="52"/>
        <v>46.158904109589038</v>
      </c>
      <c r="Y279" s="117">
        <v>40557</v>
      </c>
      <c r="Z279" s="108">
        <f t="shared" ca="1" si="53"/>
        <v>4.6904109589041099</v>
      </c>
      <c r="AA279" s="118"/>
      <c r="AB279" s="119" t="s">
        <v>168</v>
      </c>
      <c r="AC279" s="119" t="s">
        <v>168</v>
      </c>
      <c r="AD279" s="120"/>
      <c r="AE279" s="119" t="s">
        <v>169</v>
      </c>
      <c r="AF279" s="108">
        <v>2010</v>
      </c>
      <c r="AG279" s="108" t="s">
        <v>70</v>
      </c>
      <c r="AH279" s="108" t="s">
        <v>260</v>
      </c>
      <c r="AI279" s="108" t="s">
        <v>155</v>
      </c>
      <c r="AJ279" s="108"/>
      <c r="AK279" s="115"/>
      <c r="AL279" s="115"/>
      <c r="AM279" s="115"/>
      <c r="AN279" s="17" t="s">
        <v>1451</v>
      </c>
      <c r="AO279" s="121">
        <f>VLOOKUP(I279,[3]DATOS!$B$6:$D$46,3)</f>
        <v>4100816</v>
      </c>
      <c r="AP279" s="122">
        <f t="shared" si="54"/>
        <v>2665530</v>
      </c>
      <c r="AQ279" s="122">
        <f t="shared" si="55"/>
        <v>6766346</v>
      </c>
      <c r="AR279" s="122">
        <f t="shared" si="56"/>
        <v>0</v>
      </c>
      <c r="AS279" s="173">
        <f>ROUND(+AO279*45%,0)</f>
        <v>1845367</v>
      </c>
      <c r="AT279" s="122">
        <v>0</v>
      </c>
      <c r="AU279" s="122"/>
      <c r="AV279" s="122">
        <v>0</v>
      </c>
      <c r="AW279" s="122">
        <f t="shared" si="57"/>
        <v>29000</v>
      </c>
      <c r="AX279" s="122">
        <v>0</v>
      </c>
      <c r="AY279" s="134">
        <f>ROUND(AO279*15%,0)</f>
        <v>615122</v>
      </c>
      <c r="AZ279" s="122">
        <f t="shared" si="58"/>
        <v>1199489</v>
      </c>
      <c r="BA279" s="122">
        <f t="shared" si="59"/>
        <v>5946183</v>
      </c>
      <c r="BB279" s="122">
        <f t="shared" si="60"/>
        <v>4509141</v>
      </c>
      <c r="BC279" s="122">
        <f t="shared" si="61"/>
        <v>10455324</v>
      </c>
      <c r="BD279" s="106"/>
      <c r="BE279" s="153" t="str">
        <f>+CONCATENATE(Q279,R279)</f>
        <v>Dirección de Signos Distintivos</v>
      </c>
      <c r="BF279" s="104"/>
      <c r="BG279" s="154"/>
      <c r="BH279" s="197"/>
      <c r="BI279" s="156"/>
      <c r="BJ279" s="104"/>
      <c r="BK279" s="104"/>
      <c r="BL279" s="104"/>
      <c r="BM279" s="104"/>
      <c r="BN279" s="104"/>
      <c r="BO279" s="104"/>
      <c r="BP279" s="104"/>
      <c r="BQ279" s="104"/>
      <c r="BR279" s="104"/>
      <c r="BS279" s="154"/>
      <c r="BT279" s="154"/>
      <c r="BU279" s="104"/>
      <c r="BV279" s="104"/>
      <c r="BW279" s="104"/>
      <c r="BX279" s="104"/>
      <c r="BY279" s="104"/>
      <c r="BZ279" s="104"/>
      <c r="CA279" s="104"/>
      <c r="CB279" s="104"/>
      <c r="CC279" s="104"/>
      <c r="CD279" s="104"/>
      <c r="CE279" s="104"/>
      <c r="CF279" s="104"/>
      <c r="CG279" s="104"/>
      <c r="CH279" s="104"/>
      <c r="CI279" s="104"/>
      <c r="CJ279" s="104"/>
      <c r="CK279" s="104"/>
      <c r="CL279" s="104"/>
      <c r="CM279" s="104"/>
      <c r="CN279" s="104"/>
      <c r="CO279" s="104"/>
      <c r="CP279" s="104"/>
      <c r="CQ279" s="104"/>
    </row>
    <row r="280" spans="1:96" x14ac:dyDescent="0.25">
      <c r="A280" s="106" t="s">
        <v>95</v>
      </c>
      <c r="B280" s="105" t="s">
        <v>127</v>
      </c>
      <c r="C280" s="106" t="s">
        <v>97</v>
      </c>
      <c r="D280" s="132">
        <v>52262499</v>
      </c>
      <c r="E280" s="105" t="s">
        <v>1452</v>
      </c>
      <c r="F280" s="107" t="s">
        <v>1453</v>
      </c>
      <c r="G280" s="106" t="s">
        <v>36</v>
      </c>
      <c r="H280" s="107" t="s">
        <v>440</v>
      </c>
      <c r="I280" s="108" t="s">
        <v>487</v>
      </c>
      <c r="J280" s="108"/>
      <c r="K280" s="108"/>
      <c r="L280" s="111"/>
      <c r="M280" s="136"/>
      <c r="N280" s="109"/>
      <c r="O280" s="136"/>
      <c r="P280" s="110" t="s">
        <v>351</v>
      </c>
      <c r="Q280" s="107" t="s">
        <v>242</v>
      </c>
      <c r="R280" s="111" t="s">
        <v>120</v>
      </c>
      <c r="S280" s="112" t="s">
        <v>367</v>
      </c>
      <c r="T280" s="113"/>
      <c r="U280" s="133"/>
      <c r="V280" s="115">
        <v>27731</v>
      </c>
      <c r="W280" s="115">
        <f t="shared" ca="1" si="51"/>
        <v>42293.432304166665</v>
      </c>
      <c r="X280" s="116">
        <f t="shared" ca="1" si="52"/>
        <v>39.323287671232876</v>
      </c>
      <c r="Y280" s="117">
        <v>40840</v>
      </c>
      <c r="Z280" s="108">
        <f t="shared" ca="1" si="53"/>
        <v>3.9232876712328766</v>
      </c>
      <c r="AA280" s="118"/>
      <c r="AB280" s="119" t="s">
        <v>168</v>
      </c>
      <c r="AC280" s="119" t="s">
        <v>1454</v>
      </c>
      <c r="AD280" s="120"/>
      <c r="AE280" s="119" t="s">
        <v>253</v>
      </c>
      <c r="AF280" s="108">
        <v>1</v>
      </c>
      <c r="AG280" s="108" t="s">
        <v>361</v>
      </c>
      <c r="AH280" s="108" t="s">
        <v>124</v>
      </c>
      <c r="AI280" s="108" t="s">
        <v>114</v>
      </c>
      <c r="AJ280" s="108"/>
      <c r="AK280" s="115">
        <v>41663</v>
      </c>
      <c r="AL280" s="115"/>
      <c r="AM280" s="115"/>
      <c r="AN280" s="17" t="s">
        <v>1455</v>
      </c>
      <c r="AO280" s="121">
        <f>VLOOKUP(I280,[3]DATOS!$B$6:$D$46,3)</f>
        <v>1311843</v>
      </c>
      <c r="AP280" s="122">
        <f t="shared" si="54"/>
        <v>852698</v>
      </c>
      <c r="AQ280" s="122">
        <f t="shared" si="55"/>
        <v>2164541</v>
      </c>
      <c r="AR280" s="122">
        <f t="shared" si="56"/>
        <v>0</v>
      </c>
      <c r="AS280" s="122">
        <v>0</v>
      </c>
      <c r="AT280" s="122">
        <v>0</v>
      </c>
      <c r="AU280" s="122"/>
      <c r="AV280" s="122">
        <v>0</v>
      </c>
      <c r="AW280" s="122">
        <f t="shared" si="57"/>
        <v>29000</v>
      </c>
      <c r="AX280" s="122">
        <v>0</v>
      </c>
      <c r="AY280" s="134">
        <f>ROUND(AO280*15%,0)</f>
        <v>196776</v>
      </c>
      <c r="AZ280" s="122">
        <v>0</v>
      </c>
      <c r="BA280" s="122">
        <f t="shared" si="59"/>
        <v>1311843</v>
      </c>
      <c r="BB280" s="122">
        <f t="shared" si="60"/>
        <v>1078474</v>
      </c>
      <c r="BC280" s="122">
        <f t="shared" si="61"/>
        <v>2390317</v>
      </c>
      <c r="BD280" s="106"/>
    </row>
    <row r="281" spans="1:96" x14ac:dyDescent="0.25">
      <c r="A281" s="106" t="s">
        <v>140</v>
      </c>
      <c r="B281" s="105" t="s">
        <v>141</v>
      </c>
      <c r="C281" s="106" t="s">
        <v>142</v>
      </c>
      <c r="D281" s="132">
        <v>1020733476</v>
      </c>
      <c r="E281" s="105" t="s">
        <v>1456</v>
      </c>
      <c r="F281" s="107" t="s">
        <v>1457</v>
      </c>
      <c r="G281" s="106" t="s">
        <v>36</v>
      </c>
      <c r="H281" s="107" t="s">
        <v>101</v>
      </c>
      <c r="I281" s="108" t="s">
        <v>159</v>
      </c>
      <c r="J281" s="108"/>
      <c r="K281" s="108"/>
      <c r="L281" s="109"/>
      <c r="M281" s="110"/>
      <c r="N281" s="109"/>
      <c r="O281" s="110"/>
      <c r="P281" s="110" t="s">
        <v>202</v>
      </c>
      <c r="Q281" s="107" t="s">
        <v>203</v>
      </c>
      <c r="R281" s="109" t="s">
        <v>204</v>
      </c>
      <c r="S281" s="112" t="s">
        <v>106</v>
      </c>
      <c r="T281" s="113"/>
      <c r="U281" s="133">
        <v>205178</v>
      </c>
      <c r="V281" s="115">
        <v>32281</v>
      </c>
      <c r="W281" s="115">
        <f t="shared" ca="1" si="51"/>
        <v>42293.432304166665</v>
      </c>
      <c r="X281" s="116">
        <f t="shared" ca="1" si="52"/>
        <v>27.035616438356165</v>
      </c>
      <c r="Y281" s="117">
        <v>41176</v>
      </c>
      <c r="Z281" s="108">
        <f t="shared" ca="1" si="53"/>
        <v>3.0191780821917806</v>
      </c>
      <c r="AA281" s="118"/>
      <c r="AB281" s="119" t="s">
        <v>108</v>
      </c>
      <c r="AC281" s="119" t="s">
        <v>109</v>
      </c>
      <c r="AD281" s="120" t="s">
        <v>110</v>
      </c>
      <c r="AE281" s="119" t="s">
        <v>154</v>
      </c>
      <c r="AF281" s="108">
        <v>4020</v>
      </c>
      <c r="AG281" s="108" t="s">
        <v>70</v>
      </c>
      <c r="AH281" s="108" t="s">
        <v>160</v>
      </c>
      <c r="AI281" s="108" t="s">
        <v>114</v>
      </c>
      <c r="AJ281" s="108"/>
      <c r="AK281" s="115">
        <v>42129</v>
      </c>
      <c r="AL281" s="115"/>
      <c r="AM281" s="115"/>
      <c r="AN281" s="16" t="s">
        <v>1458</v>
      </c>
      <c r="AO281" s="121">
        <f>VLOOKUP(I281,[3]DATOS!$B$6:$D$46,3)</f>
        <v>2049478</v>
      </c>
      <c r="AP281" s="122">
        <f t="shared" si="54"/>
        <v>1332161</v>
      </c>
      <c r="AQ281" s="122">
        <f t="shared" si="55"/>
        <v>3381639</v>
      </c>
      <c r="AR281" s="122">
        <f t="shared" si="56"/>
        <v>0</v>
      </c>
      <c r="AS281" s="122">
        <v>0</v>
      </c>
      <c r="AT281" s="122">
        <v>0</v>
      </c>
      <c r="AU281" s="122"/>
      <c r="AV281" s="122">
        <v>0</v>
      </c>
      <c r="AW281" s="122">
        <f t="shared" si="57"/>
        <v>29000</v>
      </c>
      <c r="AX281" s="122">
        <v>0</v>
      </c>
      <c r="AY281" s="134">
        <v>0</v>
      </c>
      <c r="AZ281" s="122">
        <f t="shared" ref="AZ281:AZ344" si="62">ROUND(+AS281*65%,0)</f>
        <v>0</v>
      </c>
      <c r="BA281" s="122">
        <f t="shared" si="59"/>
        <v>2049478</v>
      </c>
      <c r="BB281" s="122">
        <f t="shared" si="60"/>
        <v>1361161</v>
      </c>
      <c r="BC281" s="122">
        <f t="shared" si="61"/>
        <v>3410639</v>
      </c>
      <c r="BD281" s="106"/>
      <c r="BE281" s="125" t="str">
        <f>+CONCATENATE(Q281,R281)</f>
        <v>Despacho del Superintendente Delegado para Asuntos Jurisdiccionales- Grupo de Trabajo de Defensa del Consumidor</v>
      </c>
      <c r="BH281" s="126"/>
      <c r="BI281" s="127"/>
      <c r="CP281" s="128"/>
      <c r="CQ281" s="128"/>
    </row>
    <row r="282" spans="1:96" x14ac:dyDescent="0.25">
      <c r="A282" s="106" t="s">
        <v>95</v>
      </c>
      <c r="B282" s="105" t="s">
        <v>96</v>
      </c>
      <c r="C282" s="106" t="s">
        <v>97</v>
      </c>
      <c r="D282" s="132">
        <v>33197699</v>
      </c>
      <c r="E282" s="105" t="s">
        <v>1459</v>
      </c>
      <c r="F282" s="107" t="s">
        <v>1460</v>
      </c>
      <c r="G282" s="106" t="s">
        <v>1461</v>
      </c>
      <c r="H282" s="107" t="s">
        <v>145</v>
      </c>
      <c r="I282" s="108" t="s">
        <v>193</v>
      </c>
      <c r="J282" s="108">
        <v>525</v>
      </c>
      <c r="K282" s="108">
        <v>323</v>
      </c>
      <c r="L282" s="109" t="s">
        <v>146</v>
      </c>
      <c r="M282" s="110" t="s">
        <v>185</v>
      </c>
      <c r="N282" s="109"/>
      <c r="O282" s="110"/>
      <c r="P282" s="110" t="s">
        <v>103</v>
      </c>
      <c r="Q282" s="107" t="s">
        <v>321</v>
      </c>
      <c r="R282" s="111" t="s">
        <v>322</v>
      </c>
      <c r="S282" s="112" t="s">
        <v>106</v>
      </c>
      <c r="T282" s="113"/>
      <c r="U282" s="133">
        <v>111780</v>
      </c>
      <c r="V282" s="115">
        <v>22209</v>
      </c>
      <c r="W282" s="115">
        <f t="shared" ca="1" si="51"/>
        <v>42293.432304166665</v>
      </c>
      <c r="X282" s="116">
        <f t="shared" ca="1" si="52"/>
        <v>54.235616438356168</v>
      </c>
      <c r="Y282" s="117">
        <v>32127</v>
      </c>
      <c r="Z282" s="108">
        <f t="shared" ca="1" si="53"/>
        <v>27.452054794520549</v>
      </c>
      <c r="AA282" s="118"/>
      <c r="AB282" s="119" t="s">
        <v>152</v>
      </c>
      <c r="AC282" s="119" t="s">
        <v>153</v>
      </c>
      <c r="AD282" s="120" t="s">
        <v>110</v>
      </c>
      <c r="AE282" s="119" t="s">
        <v>111</v>
      </c>
      <c r="AF282" s="108">
        <v>2015</v>
      </c>
      <c r="AG282" s="108" t="s">
        <v>70</v>
      </c>
      <c r="AH282" s="108" t="s">
        <v>124</v>
      </c>
      <c r="AI282" s="108" t="s">
        <v>155</v>
      </c>
      <c r="AJ282" s="108"/>
      <c r="AK282" s="115">
        <v>40927</v>
      </c>
      <c r="AL282" s="139"/>
      <c r="AM282" s="115" t="s">
        <v>125</v>
      </c>
      <c r="AN282" s="21" t="s">
        <v>1462</v>
      </c>
      <c r="AO282" s="121">
        <f>VLOOKUP(I282,[3]DATOS!$B$6:$D$46,3)</f>
        <v>2320554</v>
      </c>
      <c r="AP282" s="122">
        <f t="shared" si="54"/>
        <v>1508360</v>
      </c>
      <c r="AQ282" s="122">
        <f t="shared" si="55"/>
        <v>3828914</v>
      </c>
      <c r="AR282" s="122">
        <f t="shared" si="56"/>
        <v>0</v>
      </c>
      <c r="AS282" s="122">
        <v>0</v>
      </c>
      <c r="AT282" s="122">
        <v>0</v>
      </c>
      <c r="AU282" s="122"/>
      <c r="AV282" s="122">
        <v>0</v>
      </c>
      <c r="AW282" s="122">
        <f t="shared" si="57"/>
        <v>29000</v>
      </c>
      <c r="AX282" s="122">
        <v>0</v>
      </c>
      <c r="AY282" s="134">
        <f t="shared" ref="AY282:AY287" si="63">ROUND(AO282*15%,0)</f>
        <v>348083</v>
      </c>
      <c r="AZ282" s="122">
        <f t="shared" si="62"/>
        <v>0</v>
      </c>
      <c r="BA282" s="122">
        <f t="shared" si="59"/>
        <v>2320554</v>
      </c>
      <c r="BB282" s="122">
        <f t="shared" si="60"/>
        <v>1885443</v>
      </c>
      <c r="BC282" s="122">
        <f t="shared" si="61"/>
        <v>4205997</v>
      </c>
      <c r="BD282" s="106"/>
      <c r="BE282" s="125" t="str">
        <f>+CONCATENATE(Q282,R282)</f>
        <v>Dirección de Signos Distintivos- Grupo de Trabajo de Forma</v>
      </c>
      <c r="BH282" s="126"/>
      <c r="BI282" s="127"/>
      <c r="BS282" s="219"/>
      <c r="BT282" s="103"/>
    </row>
    <row r="283" spans="1:96" x14ac:dyDescent="0.25">
      <c r="A283" s="106" t="s">
        <v>140</v>
      </c>
      <c r="B283" s="105" t="s">
        <v>172</v>
      </c>
      <c r="C283" s="106" t="s">
        <v>142</v>
      </c>
      <c r="D283" s="132">
        <v>1022334868</v>
      </c>
      <c r="E283" s="105" t="s">
        <v>1463</v>
      </c>
      <c r="F283" s="107" t="s">
        <v>1464</v>
      </c>
      <c r="G283" s="106" t="s">
        <v>36</v>
      </c>
      <c r="H283" s="107" t="s">
        <v>101</v>
      </c>
      <c r="I283" s="108" t="s">
        <v>185</v>
      </c>
      <c r="J283" s="108"/>
      <c r="K283" s="108"/>
      <c r="L283" s="109"/>
      <c r="M283" s="110"/>
      <c r="N283" s="160" t="s">
        <v>1465</v>
      </c>
      <c r="O283" s="110"/>
      <c r="P283" s="110" t="s">
        <v>103</v>
      </c>
      <c r="Q283" s="107" t="s">
        <v>333</v>
      </c>
      <c r="R283" s="111" t="s">
        <v>1466</v>
      </c>
      <c r="S283" s="112" t="s">
        <v>1293</v>
      </c>
      <c r="T283" s="113"/>
      <c r="U283" s="133" t="s">
        <v>1467</v>
      </c>
      <c r="V283" s="115">
        <v>31984</v>
      </c>
      <c r="W283" s="115">
        <f t="shared" ca="1" si="51"/>
        <v>42293.432304166665</v>
      </c>
      <c r="X283" s="116">
        <f t="shared" ca="1" si="52"/>
        <v>27.835616438356166</v>
      </c>
      <c r="Y283" s="117">
        <v>41845</v>
      </c>
      <c r="Z283" s="108">
        <f t="shared" ca="1" si="53"/>
        <v>1.2082191780821918</v>
      </c>
      <c r="AA283" s="118"/>
      <c r="AB283" s="119" t="s">
        <v>108</v>
      </c>
      <c r="AC283" s="119" t="s">
        <v>109</v>
      </c>
      <c r="AD283" s="120" t="s">
        <v>282</v>
      </c>
      <c r="AE283" s="119" t="s">
        <v>154</v>
      </c>
      <c r="AF283" s="108">
        <v>45</v>
      </c>
      <c r="AG283" s="108" t="s">
        <v>112</v>
      </c>
      <c r="AH283" s="108" t="s">
        <v>521</v>
      </c>
      <c r="AI283" s="108" t="s">
        <v>213</v>
      </c>
      <c r="AJ283" s="108"/>
      <c r="AK283" s="115"/>
      <c r="AL283" s="115"/>
      <c r="AM283" s="115"/>
      <c r="AN283" s="15" t="s">
        <v>1468</v>
      </c>
      <c r="AO283" s="121">
        <f>VLOOKUP(I283,[3]DATOS!$B$6:$D$46,3)</f>
        <v>1466526</v>
      </c>
      <c r="AP283" s="122">
        <f t="shared" si="54"/>
        <v>953242</v>
      </c>
      <c r="AQ283" s="122">
        <f t="shared" si="55"/>
        <v>2419768</v>
      </c>
      <c r="AR283" s="122">
        <f t="shared" si="56"/>
        <v>0</v>
      </c>
      <c r="AS283" s="122">
        <v>0</v>
      </c>
      <c r="AT283" s="122">
        <v>0</v>
      </c>
      <c r="AU283" s="122"/>
      <c r="AV283" s="122">
        <v>0</v>
      </c>
      <c r="AW283" s="122">
        <f t="shared" si="57"/>
        <v>29000</v>
      </c>
      <c r="AX283" s="122">
        <v>0</v>
      </c>
      <c r="AY283" s="134">
        <f t="shared" si="63"/>
        <v>219979</v>
      </c>
      <c r="AZ283" s="122">
        <f t="shared" si="62"/>
        <v>0</v>
      </c>
      <c r="BA283" s="122">
        <f t="shared" si="59"/>
        <v>1466526</v>
      </c>
      <c r="BB283" s="122">
        <f t="shared" si="60"/>
        <v>1202221</v>
      </c>
      <c r="BC283" s="122">
        <f t="shared" si="61"/>
        <v>2668747</v>
      </c>
      <c r="BD283" s="106"/>
      <c r="BS283" s="220"/>
      <c r="BT283" s="220"/>
    </row>
    <row r="284" spans="1:96" x14ac:dyDescent="0.25">
      <c r="A284" s="106" t="s">
        <v>140</v>
      </c>
      <c r="B284" s="105" t="s">
        <v>172</v>
      </c>
      <c r="C284" s="106" t="s">
        <v>142</v>
      </c>
      <c r="D284" s="132">
        <v>14319434</v>
      </c>
      <c r="E284" s="105" t="s">
        <v>899</v>
      </c>
      <c r="F284" s="107" t="s">
        <v>1469</v>
      </c>
      <c r="G284" s="106" t="s">
        <v>1470</v>
      </c>
      <c r="H284" s="107" t="s">
        <v>421</v>
      </c>
      <c r="I284" s="108" t="s">
        <v>422</v>
      </c>
      <c r="J284" s="108">
        <v>526</v>
      </c>
      <c r="K284" s="108">
        <v>270</v>
      </c>
      <c r="L284" s="109" t="s">
        <v>146</v>
      </c>
      <c r="M284" s="110" t="s">
        <v>358</v>
      </c>
      <c r="N284" s="109"/>
      <c r="O284" s="110"/>
      <c r="P284" s="110" t="s">
        <v>103</v>
      </c>
      <c r="Q284" s="107" t="s">
        <v>176</v>
      </c>
      <c r="R284" s="111" t="s">
        <v>120</v>
      </c>
      <c r="S284" s="112" t="s">
        <v>683</v>
      </c>
      <c r="T284" s="113"/>
      <c r="U284" s="133" t="s">
        <v>1471</v>
      </c>
      <c r="V284" s="115">
        <v>23744</v>
      </c>
      <c r="W284" s="115">
        <f t="shared" ca="1" si="51"/>
        <v>42293.432304166665</v>
      </c>
      <c r="X284" s="116">
        <f t="shared" ca="1" si="52"/>
        <v>50.093150684931508</v>
      </c>
      <c r="Y284" s="117">
        <v>35550</v>
      </c>
      <c r="Z284" s="108">
        <f t="shared" ca="1" si="53"/>
        <v>18.208219178082192</v>
      </c>
      <c r="AA284" s="118"/>
      <c r="AB284" s="119" t="s">
        <v>152</v>
      </c>
      <c r="AC284" s="119" t="s">
        <v>153</v>
      </c>
      <c r="AD284" s="120" t="s">
        <v>110</v>
      </c>
      <c r="AE284" s="119" t="s">
        <v>154</v>
      </c>
      <c r="AF284" s="108">
        <v>6100</v>
      </c>
      <c r="AG284" s="108" t="s">
        <v>70</v>
      </c>
      <c r="AH284" s="108" t="s">
        <v>124</v>
      </c>
      <c r="AI284" s="108" t="s">
        <v>213</v>
      </c>
      <c r="AJ284" s="108"/>
      <c r="AK284" s="115">
        <v>40927</v>
      </c>
      <c r="AL284" s="139"/>
      <c r="AM284" s="115" t="s">
        <v>125</v>
      </c>
      <c r="AN284" s="19" t="s">
        <v>1472</v>
      </c>
      <c r="AO284" s="121">
        <f>VLOOKUP(I284,[3]DATOS!$B$6:$D$46,3)</f>
        <v>2779762</v>
      </c>
      <c r="AP284" s="122">
        <f t="shared" si="54"/>
        <v>1806845</v>
      </c>
      <c r="AQ284" s="122">
        <f t="shared" si="55"/>
        <v>4586607</v>
      </c>
      <c r="AR284" s="122">
        <f t="shared" si="56"/>
        <v>0</v>
      </c>
      <c r="AS284" s="122">
        <v>0</v>
      </c>
      <c r="AT284" s="122">
        <v>0</v>
      </c>
      <c r="AU284" s="122"/>
      <c r="AV284" s="122">
        <v>0</v>
      </c>
      <c r="AW284" s="122">
        <f t="shared" si="57"/>
        <v>29000</v>
      </c>
      <c r="AX284" s="122">
        <v>0</v>
      </c>
      <c r="AY284" s="134">
        <f t="shared" si="63"/>
        <v>416964</v>
      </c>
      <c r="AZ284" s="122">
        <f t="shared" si="62"/>
        <v>0</v>
      </c>
      <c r="BA284" s="122">
        <f t="shared" si="59"/>
        <v>2779762</v>
      </c>
      <c r="BB284" s="122">
        <f t="shared" si="60"/>
        <v>2252809</v>
      </c>
      <c r="BC284" s="122">
        <f t="shared" si="61"/>
        <v>5032571</v>
      </c>
      <c r="BD284" s="85"/>
      <c r="BS284" s="220"/>
      <c r="BT284" s="220"/>
      <c r="CR284" s="128"/>
    </row>
    <row r="285" spans="1:96" ht="25.5" x14ac:dyDescent="0.25">
      <c r="A285" s="106" t="s">
        <v>95</v>
      </c>
      <c r="B285" s="105" t="s">
        <v>96</v>
      </c>
      <c r="C285" s="106" t="s">
        <v>97</v>
      </c>
      <c r="D285" s="132">
        <v>46451208</v>
      </c>
      <c r="E285" s="105" t="s">
        <v>1473</v>
      </c>
      <c r="F285" s="107" t="s">
        <v>1474</v>
      </c>
      <c r="G285" s="106" t="s">
        <v>100</v>
      </c>
      <c r="H285" s="107" t="s">
        <v>101</v>
      </c>
      <c r="I285" s="108" t="s">
        <v>175</v>
      </c>
      <c r="J285" s="108">
        <v>155</v>
      </c>
      <c r="K285" s="108"/>
      <c r="L285" s="111" t="s">
        <v>120</v>
      </c>
      <c r="M285" s="136" t="s">
        <v>120</v>
      </c>
      <c r="N285" s="109"/>
      <c r="O285" s="110"/>
      <c r="P285" s="110" t="s">
        <v>103</v>
      </c>
      <c r="Q285" s="107" t="s">
        <v>217</v>
      </c>
      <c r="R285" s="111" t="s">
        <v>434</v>
      </c>
      <c r="S285" s="112" t="s">
        <v>1475</v>
      </c>
      <c r="T285" s="113" t="s">
        <v>1476</v>
      </c>
      <c r="U285" s="206" t="s">
        <v>1477</v>
      </c>
      <c r="V285" s="115">
        <v>29180</v>
      </c>
      <c r="W285" s="115">
        <f t="shared" ca="1" si="51"/>
        <v>42293.432304166665</v>
      </c>
      <c r="X285" s="116">
        <f t="shared" ca="1" si="52"/>
        <v>35.410958904109592</v>
      </c>
      <c r="Y285" s="117">
        <v>38132</v>
      </c>
      <c r="Z285" s="108">
        <f t="shared" ca="1" si="53"/>
        <v>11.235616438356164</v>
      </c>
      <c r="AA285" s="118"/>
      <c r="AB285" s="119" t="s">
        <v>108</v>
      </c>
      <c r="AC285" s="119" t="s">
        <v>109</v>
      </c>
      <c r="AD285" s="120" t="s">
        <v>110</v>
      </c>
      <c r="AE285" s="119" t="s">
        <v>111</v>
      </c>
      <c r="AF285" s="108">
        <v>2024</v>
      </c>
      <c r="AG285" s="108" t="s">
        <v>70</v>
      </c>
      <c r="AH285" s="108" t="s">
        <v>160</v>
      </c>
      <c r="AI285" s="108" t="s">
        <v>114</v>
      </c>
      <c r="AJ285" s="138"/>
      <c r="AK285" s="139">
        <v>40822</v>
      </c>
      <c r="AL285" s="139"/>
      <c r="AM285" s="139"/>
      <c r="AN285" s="15" t="s">
        <v>1478</v>
      </c>
      <c r="AO285" s="121">
        <f>VLOOKUP(I285,[3]DATOS!$B$6:$D$46,3)</f>
        <v>2243986</v>
      </c>
      <c r="AP285" s="122">
        <f t="shared" si="54"/>
        <v>1458591</v>
      </c>
      <c r="AQ285" s="122">
        <f t="shared" si="55"/>
        <v>3702577</v>
      </c>
      <c r="AR285" s="122">
        <f t="shared" si="56"/>
        <v>0</v>
      </c>
      <c r="AS285" s="122">
        <v>0</v>
      </c>
      <c r="AT285" s="122">
        <f>ROUND(+AQ285*20%,0)</f>
        <v>740515</v>
      </c>
      <c r="AU285" s="122"/>
      <c r="AV285" s="122">
        <v>0</v>
      </c>
      <c r="AW285" s="122">
        <f t="shared" si="57"/>
        <v>29000</v>
      </c>
      <c r="AX285" s="122">
        <v>0</v>
      </c>
      <c r="AY285" s="134">
        <f t="shared" si="63"/>
        <v>336598</v>
      </c>
      <c r="AZ285" s="122">
        <f t="shared" si="62"/>
        <v>0</v>
      </c>
      <c r="BA285" s="122">
        <f t="shared" si="59"/>
        <v>2984501</v>
      </c>
      <c r="BB285" s="122">
        <f t="shared" si="60"/>
        <v>1824189</v>
      </c>
      <c r="BC285" s="122">
        <f t="shared" si="61"/>
        <v>4808690</v>
      </c>
      <c r="BD285" s="106"/>
      <c r="BE285" s="125" t="str">
        <f>+CONCATENATE(Q285,R285)</f>
        <v>Dirección de Nuevas Creaciones- Grupo de Trabajo de Ciencias Farmacéuticas y Biológicas</v>
      </c>
      <c r="BH285" s="126"/>
      <c r="BI285" s="127"/>
      <c r="BS285" s="220"/>
      <c r="BT285" s="220"/>
    </row>
    <row r="286" spans="1:96" x14ac:dyDescent="0.25">
      <c r="A286" s="106" t="s">
        <v>140</v>
      </c>
      <c r="B286" s="105" t="s">
        <v>141</v>
      </c>
      <c r="C286" s="106" t="s">
        <v>142</v>
      </c>
      <c r="D286" s="132">
        <v>79411919</v>
      </c>
      <c r="E286" s="105" t="s">
        <v>1479</v>
      </c>
      <c r="F286" s="107" t="s">
        <v>1480</v>
      </c>
      <c r="G286" s="106" t="s">
        <v>36</v>
      </c>
      <c r="H286" s="107" t="s">
        <v>101</v>
      </c>
      <c r="I286" s="108" t="s">
        <v>175</v>
      </c>
      <c r="J286" s="108">
        <v>156</v>
      </c>
      <c r="K286" s="108"/>
      <c r="L286" s="109"/>
      <c r="M286" s="110"/>
      <c r="N286" s="109"/>
      <c r="O286" s="110"/>
      <c r="P286" s="110" t="s">
        <v>202</v>
      </c>
      <c r="Q286" s="107" t="s">
        <v>306</v>
      </c>
      <c r="R286" s="111" t="s">
        <v>307</v>
      </c>
      <c r="S286" s="112" t="s">
        <v>106</v>
      </c>
      <c r="T286" s="113" t="s">
        <v>1481</v>
      </c>
      <c r="U286" s="133">
        <v>73982</v>
      </c>
      <c r="V286" s="115">
        <v>24607</v>
      </c>
      <c r="W286" s="115">
        <f t="shared" ca="1" si="51"/>
        <v>42293.432304166665</v>
      </c>
      <c r="X286" s="116">
        <f t="shared" ca="1" si="52"/>
        <v>47.756164383561647</v>
      </c>
      <c r="Y286" s="117">
        <v>36648</v>
      </c>
      <c r="Z286" s="108">
        <f t="shared" ca="1" si="53"/>
        <v>15.243835616438357</v>
      </c>
      <c r="AA286" s="118"/>
      <c r="AB286" s="119" t="s">
        <v>108</v>
      </c>
      <c r="AC286" s="119" t="s">
        <v>109</v>
      </c>
      <c r="AD286" s="120" t="s">
        <v>110</v>
      </c>
      <c r="AE286" s="119" t="s">
        <v>154</v>
      </c>
      <c r="AF286" s="108">
        <v>2003</v>
      </c>
      <c r="AG286" s="108" t="s">
        <v>70</v>
      </c>
      <c r="AH286" s="108" t="s">
        <v>124</v>
      </c>
      <c r="AI286" s="108" t="s">
        <v>114</v>
      </c>
      <c r="AJ286" s="108"/>
      <c r="AK286" s="115">
        <v>36648</v>
      </c>
      <c r="AL286" s="115"/>
      <c r="AM286" s="115"/>
      <c r="AN286" s="30" t="s">
        <v>1482</v>
      </c>
      <c r="AO286" s="121">
        <f>VLOOKUP(I286,[3]DATOS!$B$6:$D$46,3)</f>
        <v>2243986</v>
      </c>
      <c r="AP286" s="122">
        <f t="shared" si="54"/>
        <v>1458591</v>
      </c>
      <c r="AQ286" s="122">
        <f t="shared" si="55"/>
        <v>3702577</v>
      </c>
      <c r="AR286" s="122">
        <f t="shared" si="56"/>
        <v>0</v>
      </c>
      <c r="AS286" s="122">
        <v>0</v>
      </c>
      <c r="AT286" s="122">
        <v>0</v>
      </c>
      <c r="AU286" s="122"/>
      <c r="AV286" s="122">
        <v>0</v>
      </c>
      <c r="AW286" s="122">
        <f t="shared" si="57"/>
        <v>29000</v>
      </c>
      <c r="AX286" s="122">
        <v>0</v>
      </c>
      <c r="AY286" s="134">
        <f t="shared" si="63"/>
        <v>336598</v>
      </c>
      <c r="AZ286" s="122">
        <f t="shared" si="62"/>
        <v>0</v>
      </c>
      <c r="BA286" s="122">
        <f t="shared" si="59"/>
        <v>2243986</v>
      </c>
      <c r="BB286" s="122">
        <f t="shared" si="60"/>
        <v>1824189</v>
      </c>
      <c r="BC286" s="122">
        <f t="shared" si="61"/>
        <v>4068175</v>
      </c>
      <c r="BD286" s="106"/>
      <c r="BE286" s="125" t="str">
        <f>+CONCATENATE(Q286,R286)</f>
        <v>Despacho del Superintendente Delegado para la Propiedad Industrial- Grupo de Trabajo de Vía Gubernativa</v>
      </c>
      <c r="BH286" s="126"/>
      <c r="BI286" s="127"/>
      <c r="BS286" s="220"/>
      <c r="BT286" s="220"/>
    </row>
    <row r="287" spans="1:96" x14ac:dyDescent="0.25">
      <c r="A287" s="106" t="s">
        <v>140</v>
      </c>
      <c r="B287" s="105" t="s">
        <v>206</v>
      </c>
      <c r="C287" s="106" t="s">
        <v>142</v>
      </c>
      <c r="D287" s="132">
        <v>79236931</v>
      </c>
      <c r="E287" s="105" t="s">
        <v>1483</v>
      </c>
      <c r="F287" s="107" t="s">
        <v>1484</v>
      </c>
      <c r="G287" s="106" t="s">
        <v>36</v>
      </c>
      <c r="H287" s="107" t="s">
        <v>1199</v>
      </c>
      <c r="I287" s="108" t="s">
        <v>902</v>
      </c>
      <c r="J287" s="108"/>
      <c r="K287" s="108"/>
      <c r="L287" s="109"/>
      <c r="M287" s="110"/>
      <c r="N287" s="160" t="s">
        <v>1485</v>
      </c>
      <c r="O287" s="110"/>
      <c r="P287" s="110" t="s">
        <v>695</v>
      </c>
      <c r="Q287" s="107" t="s">
        <v>167</v>
      </c>
      <c r="R287" s="111" t="s">
        <v>120</v>
      </c>
      <c r="S287" s="112" t="s">
        <v>267</v>
      </c>
      <c r="T287" s="113"/>
      <c r="U287" s="133"/>
      <c r="V287" s="115">
        <v>23491</v>
      </c>
      <c r="W287" s="115">
        <f t="shared" ca="1" si="51"/>
        <v>42293.432304166665</v>
      </c>
      <c r="X287" s="116">
        <f t="shared" ca="1" si="52"/>
        <v>50.772602739726025</v>
      </c>
      <c r="Y287" s="117">
        <v>42013</v>
      </c>
      <c r="Z287" s="108">
        <v>0</v>
      </c>
      <c r="AA287" s="118"/>
      <c r="AB287" s="119" t="s">
        <v>108</v>
      </c>
      <c r="AC287" s="119" t="s">
        <v>252</v>
      </c>
      <c r="AD287" s="99" t="s">
        <v>282</v>
      </c>
      <c r="AE287" s="119" t="s">
        <v>269</v>
      </c>
      <c r="AF287" s="108">
        <v>100</v>
      </c>
      <c r="AG287" s="108" t="s">
        <v>112</v>
      </c>
      <c r="AH287" s="108" t="s">
        <v>644</v>
      </c>
      <c r="AI287" s="108" t="s">
        <v>114</v>
      </c>
      <c r="AJ287" s="108"/>
      <c r="AK287" s="115"/>
      <c r="AL287" s="115"/>
      <c r="AM287" s="115"/>
      <c r="AN287" s="23" t="s">
        <v>1486</v>
      </c>
      <c r="AO287" s="121">
        <f>VLOOKUP(I287,[3]DATOS!$B$6:$D$46,3)</f>
        <v>866229</v>
      </c>
      <c r="AP287" s="122">
        <f t="shared" si="54"/>
        <v>563049</v>
      </c>
      <c r="AQ287" s="122">
        <f t="shared" si="55"/>
        <v>1429278</v>
      </c>
      <c r="AR287" s="122">
        <f t="shared" si="56"/>
        <v>74000</v>
      </c>
      <c r="AS287" s="122">
        <v>0</v>
      </c>
      <c r="AT287" s="122">
        <v>0</v>
      </c>
      <c r="AU287" s="122"/>
      <c r="AV287" s="122">
        <v>0</v>
      </c>
      <c r="AW287" s="122">
        <f t="shared" si="57"/>
        <v>29000</v>
      </c>
      <c r="AX287" s="122">
        <v>0</v>
      </c>
      <c r="AY287" s="134">
        <f t="shared" si="63"/>
        <v>129934</v>
      </c>
      <c r="AZ287" s="122">
        <f t="shared" si="62"/>
        <v>0</v>
      </c>
      <c r="BA287" s="122">
        <f t="shared" si="59"/>
        <v>940229</v>
      </c>
      <c r="BB287" s="122">
        <f t="shared" si="60"/>
        <v>721983</v>
      </c>
      <c r="BC287" s="122">
        <f t="shared" si="61"/>
        <v>1662212</v>
      </c>
      <c r="BD287" s="106"/>
      <c r="BS287" s="220"/>
      <c r="BT287" s="220"/>
    </row>
    <row r="288" spans="1:96" ht="38.25" x14ac:dyDescent="0.25">
      <c r="A288" s="140" t="s">
        <v>255</v>
      </c>
      <c r="B288" s="105" t="s">
        <v>141</v>
      </c>
      <c r="C288" s="106" t="s">
        <v>142</v>
      </c>
      <c r="D288" s="174">
        <v>80198254</v>
      </c>
      <c r="E288" s="142" t="s">
        <v>1487</v>
      </c>
      <c r="F288" s="142" t="s">
        <v>1488</v>
      </c>
      <c r="G288" s="140" t="s">
        <v>36</v>
      </c>
      <c r="H288" s="107" t="s">
        <v>101</v>
      </c>
      <c r="I288" s="108" t="s">
        <v>159</v>
      </c>
      <c r="J288" s="108"/>
      <c r="K288" s="108"/>
      <c r="L288" s="109"/>
      <c r="M288" s="110"/>
      <c r="N288" s="109"/>
      <c r="O288" s="110"/>
      <c r="P288" s="110" t="s">
        <v>202</v>
      </c>
      <c r="Q288" s="107" t="s">
        <v>233</v>
      </c>
      <c r="R288" s="111" t="s">
        <v>359</v>
      </c>
      <c r="S288" s="176" t="s">
        <v>106</v>
      </c>
      <c r="T288" s="143"/>
      <c r="U288" s="140">
        <v>204531</v>
      </c>
      <c r="V288" s="145">
        <v>30733</v>
      </c>
      <c r="W288" s="146">
        <f t="shared" ca="1" si="51"/>
        <v>42293.432304166665</v>
      </c>
      <c r="X288" s="147">
        <f t="shared" ca="1" si="52"/>
        <v>31.219178082191782</v>
      </c>
      <c r="Y288" s="148">
        <v>41659</v>
      </c>
      <c r="Z288" s="147">
        <f t="shared" ref="Z288:Z351" ca="1" si="64">DAYS360(Y288,W288)/365</f>
        <v>1.715068493150685</v>
      </c>
      <c r="AA288" s="118"/>
      <c r="AB288" s="119" t="s">
        <v>108</v>
      </c>
      <c r="AC288" s="119" t="s">
        <v>109</v>
      </c>
      <c r="AD288" s="120" t="s">
        <v>110</v>
      </c>
      <c r="AE288" s="119" t="s">
        <v>154</v>
      </c>
      <c r="AF288" s="108">
        <v>1015</v>
      </c>
      <c r="AG288" s="108" t="s">
        <v>361</v>
      </c>
      <c r="AH288" s="149" t="s">
        <v>124</v>
      </c>
      <c r="AI288" s="149" t="s">
        <v>196</v>
      </c>
      <c r="AJ288" s="108"/>
      <c r="AK288" s="115"/>
      <c r="AL288" s="115"/>
      <c r="AM288" s="115"/>
      <c r="AN288" s="15" t="s">
        <v>1489</v>
      </c>
      <c r="AO288" s="121">
        <f>VLOOKUP(I288,[3]DATOS!$B$6:$D$46,3)</f>
        <v>2049478</v>
      </c>
      <c r="AP288" s="122">
        <f t="shared" si="54"/>
        <v>1332161</v>
      </c>
      <c r="AQ288" s="122">
        <f t="shared" si="55"/>
        <v>3381639</v>
      </c>
      <c r="AR288" s="122">
        <f t="shared" si="56"/>
        <v>0</v>
      </c>
      <c r="AS288" s="122">
        <v>0</v>
      </c>
      <c r="AT288" s="122">
        <v>0</v>
      </c>
      <c r="AU288" s="122"/>
      <c r="AV288" s="122">
        <v>0</v>
      </c>
      <c r="AW288" s="122">
        <f t="shared" si="57"/>
        <v>29000</v>
      </c>
      <c r="AX288" s="122">
        <v>0</v>
      </c>
      <c r="AY288" s="134">
        <v>0</v>
      </c>
      <c r="AZ288" s="122">
        <f t="shared" si="62"/>
        <v>0</v>
      </c>
      <c r="BA288" s="122">
        <f t="shared" si="59"/>
        <v>2049478</v>
      </c>
      <c r="BB288" s="122">
        <f t="shared" si="60"/>
        <v>1361161</v>
      </c>
      <c r="BC288" s="122">
        <f t="shared" si="61"/>
        <v>3410639</v>
      </c>
      <c r="BD288" s="106"/>
      <c r="BE288" s="125" t="str">
        <f>+CONCATENATE(Q288,R288)</f>
        <v>Despacho del Superintendente Delegado para la Protección de la Competencia- Grupo de Trabajo de Protección de la Competencia</v>
      </c>
      <c r="BH288" s="126"/>
      <c r="BI288" s="127"/>
      <c r="BS288" s="220"/>
      <c r="BT288" s="220"/>
    </row>
    <row r="289" spans="1:96" ht="25.5" x14ac:dyDescent="0.25">
      <c r="A289" s="106" t="s">
        <v>95</v>
      </c>
      <c r="B289" s="105" t="s">
        <v>96</v>
      </c>
      <c r="C289" s="106" t="s">
        <v>97</v>
      </c>
      <c r="D289" s="132">
        <v>52694019</v>
      </c>
      <c r="E289" s="105" t="s">
        <v>1181</v>
      </c>
      <c r="F289" s="107" t="s">
        <v>1490</v>
      </c>
      <c r="G289" s="106" t="s">
        <v>36</v>
      </c>
      <c r="H289" s="107" t="s">
        <v>340</v>
      </c>
      <c r="I289" s="108" t="s">
        <v>1196</v>
      </c>
      <c r="J289" s="108">
        <v>28</v>
      </c>
      <c r="K289" s="108"/>
      <c r="L289" s="109"/>
      <c r="M289" s="110"/>
      <c r="N289" s="109"/>
      <c r="O289" s="110"/>
      <c r="P289" s="110" t="s">
        <v>202</v>
      </c>
      <c r="Q289" s="107" t="s">
        <v>242</v>
      </c>
      <c r="R289" s="111" t="s">
        <v>120</v>
      </c>
      <c r="S289" s="112" t="s">
        <v>360</v>
      </c>
      <c r="T289" s="113" t="s">
        <v>1491</v>
      </c>
      <c r="U289" s="114">
        <v>32044</v>
      </c>
      <c r="V289" s="115">
        <v>29185</v>
      </c>
      <c r="W289" s="115">
        <f t="shared" ca="1" si="51"/>
        <v>42293.432304166665</v>
      </c>
      <c r="X289" s="116">
        <f t="shared" ca="1" si="52"/>
        <v>35.397260273972606</v>
      </c>
      <c r="Y289" s="117">
        <v>39279</v>
      </c>
      <c r="Z289" s="108">
        <f t="shared" ca="1" si="64"/>
        <v>8.1369863013698627</v>
      </c>
      <c r="AA289" s="118"/>
      <c r="AB289" s="119" t="s">
        <v>168</v>
      </c>
      <c r="AC289" s="119" t="s">
        <v>168</v>
      </c>
      <c r="AD289" s="120"/>
      <c r="AE289" s="119" t="s">
        <v>344</v>
      </c>
      <c r="AF289" s="108">
        <v>1</v>
      </c>
      <c r="AG289" s="108" t="s">
        <v>361</v>
      </c>
      <c r="AH289" s="108" t="s">
        <v>160</v>
      </c>
      <c r="AI289" s="108" t="s">
        <v>155</v>
      </c>
      <c r="AJ289" s="108"/>
      <c r="AK289" s="115">
        <v>40959</v>
      </c>
      <c r="AL289" s="115"/>
      <c r="AM289" s="115"/>
      <c r="AN289" s="15" t="s">
        <v>1492</v>
      </c>
      <c r="AO289" s="121">
        <f>VLOOKUP(I289,[3]DATOS!$B$6:$D$46,3)</f>
        <v>3262536</v>
      </c>
      <c r="AP289" s="122">
        <f t="shared" si="54"/>
        <v>2120648</v>
      </c>
      <c r="AQ289" s="122">
        <f t="shared" si="55"/>
        <v>5383184</v>
      </c>
      <c r="AR289" s="122">
        <f t="shared" si="56"/>
        <v>0</v>
      </c>
      <c r="AS289" s="122">
        <f>ROUND(+AO289/2,0)</f>
        <v>1631268</v>
      </c>
      <c r="AT289" s="122">
        <v>0</v>
      </c>
      <c r="AU289" s="122"/>
      <c r="AV289" s="122">
        <v>0</v>
      </c>
      <c r="AW289" s="122">
        <f t="shared" si="57"/>
        <v>29000</v>
      </c>
      <c r="AX289" s="122">
        <v>0</v>
      </c>
      <c r="AY289" s="134">
        <v>0</v>
      </c>
      <c r="AZ289" s="122">
        <f t="shared" si="62"/>
        <v>1060324</v>
      </c>
      <c r="BA289" s="122">
        <f t="shared" si="59"/>
        <v>4893804</v>
      </c>
      <c r="BB289" s="122">
        <f t="shared" si="60"/>
        <v>3209972</v>
      </c>
      <c r="BC289" s="122">
        <f t="shared" si="61"/>
        <v>8103776</v>
      </c>
      <c r="BD289" s="106"/>
      <c r="BE289" s="125" t="str">
        <f>+CONCATENATE(Q289,R289)</f>
        <v>Despacho del Superintendente</v>
      </c>
      <c r="BH289" s="50"/>
      <c r="BI289" s="127"/>
      <c r="BS289" s="220"/>
      <c r="BT289" s="220"/>
    </row>
    <row r="290" spans="1:96" x14ac:dyDescent="0.25">
      <c r="A290" s="106" t="s">
        <v>140</v>
      </c>
      <c r="B290" s="105" t="s">
        <v>206</v>
      </c>
      <c r="C290" s="106" t="s">
        <v>142</v>
      </c>
      <c r="D290" s="132">
        <v>88282280</v>
      </c>
      <c r="E290" s="105" t="s">
        <v>1493</v>
      </c>
      <c r="F290" s="107" t="s">
        <v>1494</v>
      </c>
      <c r="G290" s="106" t="s">
        <v>1495</v>
      </c>
      <c r="H290" s="107" t="s">
        <v>279</v>
      </c>
      <c r="I290" s="108" t="s">
        <v>319</v>
      </c>
      <c r="J290" s="108">
        <v>451</v>
      </c>
      <c r="K290" s="108"/>
      <c r="L290" s="107"/>
      <c r="M290" s="110"/>
      <c r="N290" s="160" t="s">
        <v>1496</v>
      </c>
      <c r="O290" s="110"/>
      <c r="P290" s="110" t="s">
        <v>202</v>
      </c>
      <c r="Q290" s="107" t="s">
        <v>203</v>
      </c>
      <c r="R290" s="109" t="s">
        <v>366</v>
      </c>
      <c r="S290" s="176" t="s">
        <v>106</v>
      </c>
      <c r="T290" s="151" t="s">
        <v>120</v>
      </c>
      <c r="U290" s="114">
        <v>248716</v>
      </c>
      <c r="V290" s="115">
        <v>27784</v>
      </c>
      <c r="W290" s="115">
        <f t="shared" ca="1" si="51"/>
        <v>42293.432304166665</v>
      </c>
      <c r="X290" s="116">
        <v>35</v>
      </c>
      <c r="Y290" s="117">
        <v>40200</v>
      </c>
      <c r="Z290" s="108">
        <f t="shared" ca="1" si="64"/>
        <v>5.6547945205479451</v>
      </c>
      <c r="AA290" s="118"/>
      <c r="AB290" s="119" t="s">
        <v>108</v>
      </c>
      <c r="AC290" s="119" t="s">
        <v>252</v>
      </c>
      <c r="AD290" s="120" t="s">
        <v>282</v>
      </c>
      <c r="AE290" s="119" t="s">
        <v>269</v>
      </c>
      <c r="AF290" s="108">
        <v>4040</v>
      </c>
      <c r="AG290" s="108" t="s">
        <v>70</v>
      </c>
      <c r="AH290" s="108" t="s">
        <v>160</v>
      </c>
      <c r="AI290" s="108" t="s">
        <v>114</v>
      </c>
      <c r="AJ290" s="108"/>
      <c r="AK290" s="115"/>
      <c r="AL290" s="115"/>
      <c r="AM290" s="115"/>
      <c r="AN290" s="21" t="s">
        <v>1497</v>
      </c>
      <c r="AO290" s="121">
        <f>VLOOKUP(I290,[3]DATOS!$B$6:$D$46,3)</f>
        <v>866229</v>
      </c>
      <c r="AP290" s="122">
        <f t="shared" si="54"/>
        <v>563049</v>
      </c>
      <c r="AQ290" s="122">
        <f t="shared" si="55"/>
        <v>1429278</v>
      </c>
      <c r="AR290" s="122">
        <f t="shared" si="56"/>
        <v>74000</v>
      </c>
      <c r="AS290" s="122">
        <v>0</v>
      </c>
      <c r="AT290" s="122">
        <v>0</v>
      </c>
      <c r="AU290" s="122"/>
      <c r="AV290" s="122">
        <v>0</v>
      </c>
      <c r="AW290" s="122">
        <f t="shared" si="57"/>
        <v>29000</v>
      </c>
      <c r="AX290" s="122">
        <v>0</v>
      </c>
      <c r="AY290" s="134">
        <f>ROUND(AO290*15%,0)</f>
        <v>129934</v>
      </c>
      <c r="AZ290" s="122">
        <f t="shared" si="62"/>
        <v>0</v>
      </c>
      <c r="BA290" s="122">
        <f t="shared" si="59"/>
        <v>940229</v>
      </c>
      <c r="BB290" s="122">
        <f t="shared" si="60"/>
        <v>721983</v>
      </c>
      <c r="BC290" s="122">
        <f t="shared" si="61"/>
        <v>1662212</v>
      </c>
      <c r="BD290" s="106"/>
      <c r="BE290" s="125" t="str">
        <f>+CONCATENATE(Q290,R290)</f>
        <v>Despacho del Superintendente Delegado para Asuntos Jurisdiccionales- Grupo de Trabajo de Secretaría</v>
      </c>
      <c r="BH290" s="126"/>
      <c r="BI290" s="127"/>
      <c r="BS290" s="220"/>
      <c r="BT290" s="220"/>
      <c r="CR290" s="128"/>
    </row>
    <row r="291" spans="1:96" ht="25.5" x14ac:dyDescent="0.25">
      <c r="A291" s="106" t="s">
        <v>140</v>
      </c>
      <c r="B291" s="105" t="s">
        <v>141</v>
      </c>
      <c r="C291" s="106" t="s">
        <v>142</v>
      </c>
      <c r="D291" s="132">
        <v>7706417</v>
      </c>
      <c r="E291" s="105" t="s">
        <v>899</v>
      </c>
      <c r="F291" s="107" t="s">
        <v>1498</v>
      </c>
      <c r="G291" s="106" t="s">
        <v>763</v>
      </c>
      <c r="H291" s="107" t="s">
        <v>376</v>
      </c>
      <c r="I291" s="108" t="s">
        <v>377</v>
      </c>
      <c r="J291" s="108">
        <v>3</v>
      </c>
      <c r="K291" s="108"/>
      <c r="L291" s="109"/>
      <c r="M291" s="110"/>
      <c r="N291" s="109"/>
      <c r="O291" s="110"/>
      <c r="P291" s="110" t="s">
        <v>202</v>
      </c>
      <c r="Q291" s="107" t="s">
        <v>306</v>
      </c>
      <c r="R291" s="111" t="s">
        <v>120</v>
      </c>
      <c r="S291" s="112" t="s">
        <v>106</v>
      </c>
      <c r="T291" s="113" t="s">
        <v>1476</v>
      </c>
      <c r="U291" s="133">
        <v>110268</v>
      </c>
      <c r="V291" s="115">
        <v>28389</v>
      </c>
      <c r="W291" s="115">
        <f t="shared" ca="1" si="51"/>
        <v>42293.432304166665</v>
      </c>
      <c r="X291" s="116">
        <f t="shared" ref="X291:X354" ca="1" si="65">DAYS360(V291,W291)/365</f>
        <v>37.547945205479451</v>
      </c>
      <c r="Y291" s="117">
        <v>40452</v>
      </c>
      <c r="Z291" s="108">
        <f t="shared" ca="1" si="64"/>
        <v>4.9726027397260273</v>
      </c>
      <c r="AA291" s="118"/>
      <c r="AB291" s="119" t="s">
        <v>168</v>
      </c>
      <c r="AC291" s="119" t="s">
        <v>168</v>
      </c>
      <c r="AD291" s="120"/>
      <c r="AE291" s="119" t="s">
        <v>336</v>
      </c>
      <c r="AF291" s="108">
        <v>2000</v>
      </c>
      <c r="AG291" s="108" t="s">
        <v>70</v>
      </c>
      <c r="AH291" s="108" t="s">
        <v>260</v>
      </c>
      <c r="AI291" s="108" t="s">
        <v>155</v>
      </c>
      <c r="AJ291" s="108"/>
      <c r="AK291" s="115"/>
      <c r="AL291" s="115"/>
      <c r="AM291" s="115"/>
      <c r="AN291" s="51" t="s">
        <v>1499</v>
      </c>
      <c r="AO291" s="121">
        <f>VLOOKUP(I291,[3]DATOS!$B$6:$D$46,3)</f>
        <v>5920733</v>
      </c>
      <c r="AP291" s="122">
        <f t="shared" si="54"/>
        <v>3848476</v>
      </c>
      <c r="AQ291" s="122">
        <f t="shared" si="55"/>
        <v>9769209</v>
      </c>
      <c r="AR291" s="122">
        <f t="shared" si="56"/>
        <v>0</v>
      </c>
      <c r="AS291" s="122">
        <f>ROUND(+AO291/2,0)</f>
        <v>2960367</v>
      </c>
      <c r="AT291" s="122">
        <v>0</v>
      </c>
      <c r="AU291" s="122"/>
      <c r="AV291" s="122">
        <v>0</v>
      </c>
      <c r="AW291" s="122">
        <f t="shared" si="57"/>
        <v>29000</v>
      </c>
      <c r="AX291" s="122">
        <v>0</v>
      </c>
      <c r="AY291" s="134">
        <f>ROUND(AO291*15%,0)</f>
        <v>888110</v>
      </c>
      <c r="AZ291" s="122">
        <f t="shared" si="62"/>
        <v>1924239</v>
      </c>
      <c r="BA291" s="122">
        <f t="shared" si="59"/>
        <v>8881100</v>
      </c>
      <c r="BB291" s="122">
        <f t="shared" si="60"/>
        <v>6689825</v>
      </c>
      <c r="BC291" s="122">
        <f t="shared" si="61"/>
        <v>15570925</v>
      </c>
      <c r="BD291" s="106"/>
      <c r="BE291" s="102" t="str">
        <f>+CONCATENATE(Q291,R291)</f>
        <v>Despacho del Superintendente Delegado para la Propiedad Industrial</v>
      </c>
      <c r="BS291" s="220"/>
      <c r="BT291" s="220"/>
    </row>
    <row r="292" spans="1:96" ht="51" x14ac:dyDescent="0.25">
      <c r="A292" s="106" t="s">
        <v>95</v>
      </c>
      <c r="B292" s="105" t="s">
        <v>96</v>
      </c>
      <c r="C292" s="106" t="s">
        <v>97</v>
      </c>
      <c r="D292" s="132">
        <v>51957159</v>
      </c>
      <c r="E292" s="105" t="s">
        <v>1500</v>
      </c>
      <c r="F292" s="107" t="s">
        <v>1501</v>
      </c>
      <c r="G292" s="106" t="s">
        <v>36</v>
      </c>
      <c r="H292" s="107" t="s">
        <v>145</v>
      </c>
      <c r="I292" s="108" t="s">
        <v>102</v>
      </c>
      <c r="J292" s="108">
        <v>549</v>
      </c>
      <c r="K292" s="108">
        <v>209</v>
      </c>
      <c r="L292" s="109" t="s">
        <v>146</v>
      </c>
      <c r="M292" s="110" t="s">
        <v>147</v>
      </c>
      <c r="N292" s="109" t="s">
        <v>148</v>
      </c>
      <c r="O292" s="110"/>
      <c r="P292" s="110" t="s">
        <v>103</v>
      </c>
      <c r="Q292" s="107" t="s">
        <v>333</v>
      </c>
      <c r="R292" s="111" t="s">
        <v>879</v>
      </c>
      <c r="S292" s="112" t="s">
        <v>334</v>
      </c>
      <c r="T292" s="113" t="s">
        <v>1502</v>
      </c>
      <c r="U292" s="133">
        <v>252555</v>
      </c>
      <c r="V292" s="115">
        <v>25851</v>
      </c>
      <c r="W292" s="115">
        <f t="shared" ca="1" si="51"/>
        <v>42293.432304166665</v>
      </c>
      <c r="X292" s="116">
        <f t="shared" ca="1" si="65"/>
        <v>44.4</v>
      </c>
      <c r="Y292" s="117">
        <v>36026</v>
      </c>
      <c r="Z292" s="108">
        <f t="shared" ca="1" si="64"/>
        <v>16.923287671232877</v>
      </c>
      <c r="AA292" s="118"/>
      <c r="AB292" s="119" t="s">
        <v>152</v>
      </c>
      <c r="AC292" s="119" t="s">
        <v>153</v>
      </c>
      <c r="AD292" s="120" t="s">
        <v>110</v>
      </c>
      <c r="AE292" s="119" t="s">
        <v>111</v>
      </c>
      <c r="AF292" s="108">
        <v>43</v>
      </c>
      <c r="AG292" s="108" t="s">
        <v>112</v>
      </c>
      <c r="AH292" s="108" t="s">
        <v>260</v>
      </c>
      <c r="AI292" s="108" t="s">
        <v>213</v>
      </c>
      <c r="AJ292" s="108"/>
      <c r="AK292" s="115">
        <v>40927</v>
      </c>
      <c r="AL292" s="139"/>
      <c r="AM292" s="115" t="s">
        <v>125</v>
      </c>
      <c r="AN292" s="15" t="s">
        <v>1503</v>
      </c>
      <c r="AO292" s="121">
        <f>VLOOKUP(I292,[3]DATOS!$B$6:$D$46,3)</f>
        <v>2418255</v>
      </c>
      <c r="AP292" s="122">
        <f t="shared" si="54"/>
        <v>1571866</v>
      </c>
      <c r="AQ292" s="122">
        <f t="shared" si="55"/>
        <v>3990121</v>
      </c>
      <c r="AR292" s="122">
        <f t="shared" si="56"/>
        <v>0</v>
      </c>
      <c r="AS292" s="122">
        <v>0</v>
      </c>
      <c r="AT292" s="122">
        <f>ROUND(+AQ292*20%,0)</f>
        <v>798024</v>
      </c>
      <c r="AU292" s="122"/>
      <c r="AV292" s="122">
        <v>0</v>
      </c>
      <c r="AW292" s="122">
        <f t="shared" si="57"/>
        <v>29000</v>
      </c>
      <c r="AX292" s="122">
        <v>0</v>
      </c>
      <c r="AY292" s="134">
        <f>ROUND(AO292*15%,0)</f>
        <v>362738</v>
      </c>
      <c r="AZ292" s="122">
        <f t="shared" si="62"/>
        <v>0</v>
      </c>
      <c r="BA292" s="122">
        <f t="shared" si="59"/>
        <v>3216279</v>
      </c>
      <c r="BB292" s="122">
        <f t="shared" si="60"/>
        <v>1963604</v>
      </c>
      <c r="BC292" s="122">
        <f t="shared" si="61"/>
        <v>5179883</v>
      </c>
      <c r="BD292" s="106"/>
      <c r="BS292" s="220"/>
      <c r="BT292" s="220"/>
    </row>
    <row r="293" spans="1:96" ht="25.5" x14ac:dyDescent="0.25">
      <c r="A293" s="106" t="s">
        <v>95</v>
      </c>
      <c r="B293" s="105" t="s">
        <v>96</v>
      </c>
      <c r="C293" s="106" t="s">
        <v>97</v>
      </c>
      <c r="D293" s="132">
        <v>52847230</v>
      </c>
      <c r="E293" s="105" t="s">
        <v>1504</v>
      </c>
      <c r="F293" s="107" t="s">
        <v>1505</v>
      </c>
      <c r="G293" s="106" t="s">
        <v>36</v>
      </c>
      <c r="H293" s="107" t="s">
        <v>101</v>
      </c>
      <c r="I293" s="108" t="s">
        <v>102</v>
      </c>
      <c r="J293" s="108">
        <v>77</v>
      </c>
      <c r="K293" s="108"/>
      <c r="L293" s="109"/>
      <c r="M293" s="110"/>
      <c r="N293" s="109"/>
      <c r="O293" s="110"/>
      <c r="P293" s="110" t="s">
        <v>103</v>
      </c>
      <c r="Q293" s="107" t="s">
        <v>28</v>
      </c>
      <c r="R293" s="111"/>
      <c r="S293" s="112" t="s">
        <v>404</v>
      </c>
      <c r="T293" s="113" t="s">
        <v>1506</v>
      </c>
      <c r="U293" s="133" t="s">
        <v>1507</v>
      </c>
      <c r="V293" s="115">
        <v>29282</v>
      </c>
      <c r="W293" s="115">
        <f t="shared" ca="1" si="51"/>
        <v>42293.432304166665</v>
      </c>
      <c r="X293" s="116">
        <f t="shared" ca="1" si="65"/>
        <v>35.134246575342466</v>
      </c>
      <c r="Y293" s="117">
        <v>37235</v>
      </c>
      <c r="Z293" s="108">
        <f t="shared" ca="1" si="64"/>
        <v>13.66027397260274</v>
      </c>
      <c r="AA293" s="118"/>
      <c r="AB293" s="119" t="s">
        <v>108</v>
      </c>
      <c r="AC293" s="119" t="s">
        <v>109</v>
      </c>
      <c r="AD293" s="120" t="s">
        <v>110</v>
      </c>
      <c r="AE293" s="119" t="s">
        <v>111</v>
      </c>
      <c r="AF293" s="108">
        <v>17</v>
      </c>
      <c r="AG293" s="108" t="s">
        <v>112</v>
      </c>
      <c r="AH293" s="108" t="s">
        <v>124</v>
      </c>
      <c r="AI293" s="108" t="s">
        <v>114</v>
      </c>
      <c r="AJ293" s="108"/>
      <c r="AK293" s="115">
        <v>41465</v>
      </c>
      <c r="AL293" s="115"/>
      <c r="AM293" s="115"/>
      <c r="AN293" s="15" t="s">
        <v>1508</v>
      </c>
      <c r="AO293" s="121">
        <f>VLOOKUP(I293,[3]DATOS!$B$6:$D$46,3)</f>
        <v>2418255</v>
      </c>
      <c r="AP293" s="122">
        <f t="shared" si="54"/>
        <v>1571866</v>
      </c>
      <c r="AQ293" s="122">
        <f t="shared" si="55"/>
        <v>3990121</v>
      </c>
      <c r="AR293" s="122">
        <f t="shared" si="56"/>
        <v>0</v>
      </c>
      <c r="AS293" s="122">
        <v>0</v>
      </c>
      <c r="AT293" s="122">
        <v>0</v>
      </c>
      <c r="AU293" s="122"/>
      <c r="AV293" s="122">
        <v>0</v>
      </c>
      <c r="AW293" s="122">
        <f t="shared" si="57"/>
        <v>29000</v>
      </c>
      <c r="AX293" s="122">
        <v>0</v>
      </c>
      <c r="AY293" s="134">
        <v>0</v>
      </c>
      <c r="AZ293" s="122">
        <f t="shared" si="62"/>
        <v>0</v>
      </c>
      <c r="BA293" s="122">
        <f t="shared" si="59"/>
        <v>2418255</v>
      </c>
      <c r="BB293" s="122">
        <f t="shared" si="60"/>
        <v>1600866</v>
      </c>
      <c r="BC293" s="122">
        <f t="shared" si="61"/>
        <v>4019121</v>
      </c>
      <c r="BD293" s="106"/>
      <c r="BE293" s="125" t="str">
        <f>+CONCATENATE(Q293,R293)</f>
        <v>Oficina Asesora de Planeación</v>
      </c>
      <c r="BH293" s="155"/>
      <c r="BI293" s="127"/>
      <c r="BS293" s="220"/>
      <c r="BT293" s="220"/>
    </row>
    <row r="294" spans="1:96" x14ac:dyDescent="0.25">
      <c r="A294" s="106" t="s">
        <v>95</v>
      </c>
      <c r="B294" s="105" t="s">
        <v>96</v>
      </c>
      <c r="C294" s="106" t="s">
        <v>97</v>
      </c>
      <c r="D294" s="132">
        <v>52081649</v>
      </c>
      <c r="E294" s="105" t="s">
        <v>1509</v>
      </c>
      <c r="F294" s="107" t="s">
        <v>1510</v>
      </c>
      <c r="G294" s="106" t="s">
        <v>36</v>
      </c>
      <c r="H294" s="107" t="s">
        <v>101</v>
      </c>
      <c r="I294" s="108" t="s">
        <v>358</v>
      </c>
      <c r="J294" s="108"/>
      <c r="K294" s="108"/>
      <c r="L294" s="111" t="s">
        <v>120</v>
      </c>
      <c r="M294" s="136" t="s">
        <v>120</v>
      </c>
      <c r="N294" s="109"/>
      <c r="O294" s="110"/>
      <c r="P294" s="110" t="s">
        <v>103</v>
      </c>
      <c r="Q294" s="107" t="s">
        <v>642</v>
      </c>
      <c r="R294" s="109" t="s">
        <v>977</v>
      </c>
      <c r="S294" s="112" t="s">
        <v>106</v>
      </c>
      <c r="T294" s="113" t="s">
        <v>259</v>
      </c>
      <c r="U294" s="114">
        <v>90749</v>
      </c>
      <c r="V294" s="115">
        <v>26963</v>
      </c>
      <c r="W294" s="115">
        <f t="shared" ca="1" si="51"/>
        <v>42293.432304166665</v>
      </c>
      <c r="X294" s="116">
        <f t="shared" ca="1" si="65"/>
        <v>41.397260273972606</v>
      </c>
      <c r="Y294" s="117">
        <v>38747</v>
      </c>
      <c r="Z294" s="108">
        <f t="shared" ca="1" si="64"/>
        <v>9.5780821917808225</v>
      </c>
      <c r="AA294" s="118"/>
      <c r="AB294" s="119" t="s">
        <v>108</v>
      </c>
      <c r="AC294" s="119" t="s">
        <v>109</v>
      </c>
      <c r="AD294" s="120" t="s">
        <v>110</v>
      </c>
      <c r="AE294" s="119" t="s">
        <v>111</v>
      </c>
      <c r="AF294" s="108">
        <v>1025</v>
      </c>
      <c r="AG294" s="108" t="s">
        <v>70</v>
      </c>
      <c r="AH294" s="108" t="s">
        <v>260</v>
      </c>
      <c r="AI294" s="108" t="s">
        <v>114</v>
      </c>
      <c r="AJ294" s="108"/>
      <c r="AK294" s="115">
        <v>41897</v>
      </c>
      <c r="AL294" s="115"/>
      <c r="AM294" s="115"/>
      <c r="AN294" s="15" t="s">
        <v>1511</v>
      </c>
      <c r="AO294" s="121">
        <f>VLOOKUP(I294,[3]DATOS!$B$6:$D$46,3)</f>
        <v>1694203</v>
      </c>
      <c r="AP294" s="122">
        <f t="shared" si="54"/>
        <v>1101232</v>
      </c>
      <c r="AQ294" s="122">
        <f t="shared" si="55"/>
        <v>2795435</v>
      </c>
      <c r="AR294" s="122">
        <f t="shared" si="56"/>
        <v>0</v>
      </c>
      <c r="AS294" s="122">
        <v>0</v>
      </c>
      <c r="AT294" s="122">
        <v>0</v>
      </c>
      <c r="AU294" s="122"/>
      <c r="AV294" s="122">
        <v>0</v>
      </c>
      <c r="AW294" s="122">
        <f t="shared" si="57"/>
        <v>29000</v>
      </c>
      <c r="AX294" s="122">
        <v>0</v>
      </c>
      <c r="AY294" s="134">
        <f>ROUND(AO294*15%,0)</f>
        <v>254130</v>
      </c>
      <c r="AZ294" s="122">
        <f t="shared" si="62"/>
        <v>0</v>
      </c>
      <c r="BA294" s="122">
        <f t="shared" si="59"/>
        <v>1694203</v>
      </c>
      <c r="BB294" s="122">
        <f t="shared" si="60"/>
        <v>1384362</v>
      </c>
      <c r="BC294" s="122">
        <f t="shared" si="61"/>
        <v>3078565</v>
      </c>
      <c r="BD294" s="106"/>
      <c r="BE294" s="125" t="str">
        <f>+CONCATENATE(Q294,R294)</f>
        <v>Dirección de Cámaras de Comercio- Grupo de Trabajo de Vigilancia de las Cámaras de Comercio y a los Comerciantes</v>
      </c>
      <c r="BH294" s="126"/>
      <c r="BI294" s="127"/>
      <c r="BS294" s="220"/>
      <c r="BT294" s="220"/>
    </row>
    <row r="295" spans="1:96" ht="38.25" x14ac:dyDescent="0.25">
      <c r="A295" s="106" t="s">
        <v>140</v>
      </c>
      <c r="B295" s="105" t="s">
        <v>206</v>
      </c>
      <c r="C295" s="106" t="s">
        <v>142</v>
      </c>
      <c r="D295" s="132">
        <v>12193107</v>
      </c>
      <c r="E295" s="105" t="s">
        <v>173</v>
      </c>
      <c r="F295" s="107" t="s">
        <v>1512</v>
      </c>
      <c r="G295" s="106" t="s">
        <v>1513</v>
      </c>
      <c r="H295" s="107" t="s">
        <v>101</v>
      </c>
      <c r="I295" s="108" t="s">
        <v>358</v>
      </c>
      <c r="J295" s="108">
        <v>292</v>
      </c>
      <c r="K295" s="108"/>
      <c r="L295" s="109"/>
      <c r="M295" s="110"/>
      <c r="N295" s="109"/>
      <c r="O295" s="110"/>
      <c r="P295" s="110" t="s">
        <v>103</v>
      </c>
      <c r="Q295" s="107" t="s">
        <v>642</v>
      </c>
      <c r="R295" s="109" t="s">
        <v>977</v>
      </c>
      <c r="S295" s="112" t="s">
        <v>1514</v>
      </c>
      <c r="T295" s="113"/>
      <c r="U295" s="133" t="s">
        <v>1515</v>
      </c>
      <c r="V295" s="115">
        <v>25431</v>
      </c>
      <c r="W295" s="115">
        <f t="shared" ca="1" si="51"/>
        <v>42293.432304166665</v>
      </c>
      <c r="X295" s="116">
        <f t="shared" ca="1" si="65"/>
        <v>45.534246575342465</v>
      </c>
      <c r="Y295" s="117">
        <v>38057</v>
      </c>
      <c r="Z295" s="108">
        <f t="shared" ca="1" si="64"/>
        <v>11.438356164383562</v>
      </c>
      <c r="AA295" s="118"/>
      <c r="AB295" s="119" t="s">
        <v>108</v>
      </c>
      <c r="AC295" s="119" t="s">
        <v>109</v>
      </c>
      <c r="AD295" s="120" t="s">
        <v>110</v>
      </c>
      <c r="AE295" s="119" t="s">
        <v>154</v>
      </c>
      <c r="AF295" s="108">
        <v>1025</v>
      </c>
      <c r="AG295" s="108" t="s">
        <v>70</v>
      </c>
      <c r="AH295" s="108" t="s">
        <v>124</v>
      </c>
      <c r="AI295" s="108" t="s">
        <v>114</v>
      </c>
      <c r="AJ295" s="138"/>
      <c r="AK295" s="139">
        <v>41155</v>
      </c>
      <c r="AL295" s="139"/>
      <c r="AM295" s="139"/>
      <c r="AN295" s="15" t="s">
        <v>1516</v>
      </c>
      <c r="AO295" s="121">
        <f>VLOOKUP(I295,[3]DATOS!$B$6:$D$46,3)</f>
        <v>1694203</v>
      </c>
      <c r="AP295" s="122">
        <f t="shared" si="54"/>
        <v>1101232</v>
      </c>
      <c r="AQ295" s="122">
        <f t="shared" si="55"/>
        <v>2795435</v>
      </c>
      <c r="AR295" s="122">
        <f t="shared" si="56"/>
        <v>0</v>
      </c>
      <c r="AS295" s="122">
        <v>0</v>
      </c>
      <c r="AT295" s="122">
        <v>0</v>
      </c>
      <c r="AU295" s="122"/>
      <c r="AV295" s="122">
        <v>0</v>
      </c>
      <c r="AW295" s="122">
        <f t="shared" si="57"/>
        <v>29000</v>
      </c>
      <c r="AX295" s="122">
        <v>0</v>
      </c>
      <c r="AY295" s="134">
        <f>ROUND(AO295*15%,0)</f>
        <v>254130</v>
      </c>
      <c r="AZ295" s="122">
        <f t="shared" si="62"/>
        <v>0</v>
      </c>
      <c r="BA295" s="122">
        <f t="shared" si="59"/>
        <v>1694203</v>
      </c>
      <c r="BB295" s="122">
        <f t="shared" si="60"/>
        <v>1384362</v>
      </c>
      <c r="BC295" s="122">
        <f t="shared" si="61"/>
        <v>3078565</v>
      </c>
      <c r="BD295" s="106"/>
      <c r="BS295" s="220"/>
      <c r="BT295" s="220"/>
    </row>
    <row r="296" spans="1:96" ht="25.5" x14ac:dyDescent="0.25">
      <c r="A296" s="106" t="s">
        <v>95</v>
      </c>
      <c r="B296" s="105" t="s">
        <v>96</v>
      </c>
      <c r="C296" s="106" t="s">
        <v>97</v>
      </c>
      <c r="D296" s="132">
        <v>1018429764</v>
      </c>
      <c r="E296" s="105" t="s">
        <v>1517</v>
      </c>
      <c r="F296" s="107" t="s">
        <v>1518</v>
      </c>
      <c r="G296" s="106" t="s">
        <v>36</v>
      </c>
      <c r="H296" s="107" t="s">
        <v>101</v>
      </c>
      <c r="I296" s="108" t="s">
        <v>159</v>
      </c>
      <c r="J296" s="108"/>
      <c r="K296" s="108"/>
      <c r="L296" s="109"/>
      <c r="M296" s="110"/>
      <c r="N296" s="109"/>
      <c r="O296" s="110"/>
      <c r="P296" s="110" t="s">
        <v>103</v>
      </c>
      <c r="Q296" s="107" t="s">
        <v>167</v>
      </c>
      <c r="R296" s="109" t="s">
        <v>499</v>
      </c>
      <c r="S296" s="112" t="s">
        <v>106</v>
      </c>
      <c r="T296" s="151" t="s">
        <v>1519</v>
      </c>
      <c r="U296" s="133">
        <v>212051</v>
      </c>
      <c r="V296" s="115">
        <v>32781</v>
      </c>
      <c r="W296" s="115">
        <f t="shared" ca="1" si="51"/>
        <v>42293.432304166665</v>
      </c>
      <c r="X296" s="116">
        <f t="shared" ca="1" si="65"/>
        <v>25.687671232876713</v>
      </c>
      <c r="Y296" s="117">
        <v>41730</v>
      </c>
      <c r="Z296" s="108">
        <f t="shared" ca="1" si="64"/>
        <v>1.5205479452054795</v>
      </c>
      <c r="AA296" s="118"/>
      <c r="AB296" s="119" t="s">
        <v>108</v>
      </c>
      <c r="AC296" s="119" t="s">
        <v>109</v>
      </c>
      <c r="AD296" s="120" t="s">
        <v>110</v>
      </c>
      <c r="AE296" s="119" t="s">
        <v>111</v>
      </c>
      <c r="AF296" s="108">
        <v>111</v>
      </c>
      <c r="AG296" s="108" t="s">
        <v>112</v>
      </c>
      <c r="AH296" s="108" t="s">
        <v>124</v>
      </c>
      <c r="AI296" s="108" t="s">
        <v>155</v>
      </c>
      <c r="AJ296" s="108"/>
      <c r="AK296" s="115"/>
      <c r="AL296" s="115"/>
      <c r="AM296" s="115"/>
      <c r="AN296" s="15" t="s">
        <v>1520</v>
      </c>
      <c r="AO296" s="121">
        <f>VLOOKUP(I296,[3]DATOS!$B$6:$D$46,3)</f>
        <v>2049478</v>
      </c>
      <c r="AP296" s="122">
        <f t="shared" si="54"/>
        <v>1332161</v>
      </c>
      <c r="AQ296" s="122">
        <f t="shared" si="55"/>
        <v>3381639</v>
      </c>
      <c r="AR296" s="122">
        <f t="shared" si="56"/>
        <v>0</v>
      </c>
      <c r="AS296" s="122">
        <v>0</v>
      </c>
      <c r="AT296" s="122">
        <v>0</v>
      </c>
      <c r="AU296" s="122"/>
      <c r="AV296" s="122">
        <v>0</v>
      </c>
      <c r="AW296" s="122">
        <f t="shared" si="57"/>
        <v>29000</v>
      </c>
      <c r="AX296" s="122">
        <v>0</v>
      </c>
      <c r="AY296" s="134">
        <v>0</v>
      </c>
      <c r="AZ296" s="122">
        <f t="shared" si="62"/>
        <v>0</v>
      </c>
      <c r="BA296" s="122">
        <f t="shared" si="59"/>
        <v>2049478</v>
      </c>
      <c r="BB296" s="122">
        <f t="shared" si="60"/>
        <v>1361161</v>
      </c>
      <c r="BC296" s="122">
        <f t="shared" si="61"/>
        <v>3410639</v>
      </c>
      <c r="BD296" s="106"/>
      <c r="BS296" s="220"/>
      <c r="BT296" s="220"/>
    </row>
    <row r="297" spans="1:96" x14ac:dyDescent="0.25">
      <c r="A297" s="182" t="s">
        <v>95</v>
      </c>
      <c r="B297" s="183" t="s">
        <v>96</v>
      </c>
      <c r="C297" s="182" t="s">
        <v>97</v>
      </c>
      <c r="D297" s="184">
        <v>53114754</v>
      </c>
      <c r="E297" s="183" t="s">
        <v>1521</v>
      </c>
      <c r="F297" s="185" t="s">
        <v>1522</v>
      </c>
      <c r="G297" s="106" t="s">
        <v>36</v>
      </c>
      <c r="H297" s="185" t="s">
        <v>101</v>
      </c>
      <c r="I297" s="169" t="s">
        <v>185</v>
      </c>
      <c r="J297" s="169"/>
      <c r="K297" s="169"/>
      <c r="L297" s="188"/>
      <c r="M297" s="187"/>
      <c r="N297" s="188"/>
      <c r="O297" s="187"/>
      <c r="P297" s="110" t="s">
        <v>202</v>
      </c>
      <c r="Q297" s="107" t="s">
        <v>203</v>
      </c>
      <c r="R297" s="109" t="s">
        <v>204</v>
      </c>
      <c r="S297" s="189" t="s">
        <v>106</v>
      </c>
      <c r="T297" s="190" t="s">
        <v>259</v>
      </c>
      <c r="U297" s="221" t="s">
        <v>1523</v>
      </c>
      <c r="V297" s="130">
        <v>30691</v>
      </c>
      <c r="W297" s="130">
        <f t="shared" ca="1" si="51"/>
        <v>42293.432304166665</v>
      </c>
      <c r="X297" s="192">
        <f t="shared" ca="1" si="65"/>
        <v>31.331506849315069</v>
      </c>
      <c r="Y297" s="193">
        <v>41967</v>
      </c>
      <c r="Z297" s="169">
        <f t="shared" ca="1" si="64"/>
        <v>0.88219178082191785</v>
      </c>
      <c r="AA297" s="118"/>
      <c r="AB297" s="120" t="s">
        <v>108</v>
      </c>
      <c r="AC297" s="120" t="s">
        <v>109</v>
      </c>
      <c r="AD297" s="120" t="s">
        <v>110</v>
      </c>
      <c r="AE297" s="120" t="s">
        <v>111</v>
      </c>
      <c r="AF297" s="108">
        <v>4020</v>
      </c>
      <c r="AG297" s="108" t="s">
        <v>361</v>
      </c>
      <c r="AH297" s="169" t="s">
        <v>113</v>
      </c>
      <c r="AI297" s="108" t="s">
        <v>114</v>
      </c>
      <c r="AJ297" s="169"/>
      <c r="AK297" s="130"/>
      <c r="AL297" s="130"/>
      <c r="AM297" s="130"/>
      <c r="AN297" s="52" t="s">
        <v>1524</v>
      </c>
      <c r="AO297" s="121">
        <f>VLOOKUP(I297,[3]DATOS!$B$6:$D$46,3)</f>
        <v>1466526</v>
      </c>
      <c r="AP297" s="122">
        <f t="shared" si="54"/>
        <v>953242</v>
      </c>
      <c r="AQ297" s="124">
        <f t="shared" si="55"/>
        <v>2419768</v>
      </c>
      <c r="AR297" s="122">
        <f t="shared" si="56"/>
        <v>0</v>
      </c>
      <c r="AS297" s="124">
        <v>0</v>
      </c>
      <c r="AT297" s="124">
        <v>0</v>
      </c>
      <c r="AU297" s="124"/>
      <c r="AV297" s="124">
        <v>0</v>
      </c>
      <c r="AW297" s="124">
        <f t="shared" si="57"/>
        <v>29000</v>
      </c>
      <c r="AX297" s="124">
        <v>0</v>
      </c>
      <c r="AY297" s="134">
        <v>0</v>
      </c>
      <c r="AZ297" s="124">
        <f t="shared" si="62"/>
        <v>0</v>
      </c>
      <c r="BA297" s="122">
        <f t="shared" si="59"/>
        <v>1466526</v>
      </c>
      <c r="BB297" s="122">
        <f t="shared" si="60"/>
        <v>982242</v>
      </c>
      <c r="BC297" s="122">
        <f t="shared" si="61"/>
        <v>2448768</v>
      </c>
      <c r="BD297" s="106"/>
      <c r="BS297" s="220"/>
      <c r="BT297" s="220"/>
    </row>
    <row r="298" spans="1:96" ht="25.5" x14ac:dyDescent="0.25">
      <c r="A298" s="106" t="s">
        <v>95</v>
      </c>
      <c r="B298" s="105" t="s">
        <v>96</v>
      </c>
      <c r="C298" s="106" t="s">
        <v>97</v>
      </c>
      <c r="D298" s="132">
        <v>53012195</v>
      </c>
      <c r="E298" s="105" t="s">
        <v>1525</v>
      </c>
      <c r="F298" s="107" t="s">
        <v>1526</v>
      </c>
      <c r="G298" s="106" t="s">
        <v>36</v>
      </c>
      <c r="H298" s="107" t="s">
        <v>101</v>
      </c>
      <c r="I298" s="108" t="s">
        <v>175</v>
      </c>
      <c r="J298" s="108">
        <v>116</v>
      </c>
      <c r="K298" s="108"/>
      <c r="L298" s="107"/>
      <c r="M298" s="108"/>
      <c r="N298" s="109"/>
      <c r="O298" s="110"/>
      <c r="P298" s="110" t="s">
        <v>103</v>
      </c>
      <c r="Q298" s="107" t="s">
        <v>333</v>
      </c>
      <c r="R298" s="109"/>
      <c r="S298" s="112" t="s">
        <v>334</v>
      </c>
      <c r="T298" s="112" t="s">
        <v>1527</v>
      </c>
      <c r="U298" s="133" t="s">
        <v>1528</v>
      </c>
      <c r="V298" s="115">
        <v>30841</v>
      </c>
      <c r="W298" s="115">
        <f t="shared" ca="1" si="51"/>
        <v>42293.432304166665</v>
      </c>
      <c r="X298" s="116">
        <f t="shared" ca="1" si="65"/>
        <v>30.926027397260274</v>
      </c>
      <c r="Y298" s="117">
        <v>40973</v>
      </c>
      <c r="Z298" s="108">
        <f t="shared" ca="1" si="64"/>
        <v>3.5643835616438357</v>
      </c>
      <c r="AA298" s="118"/>
      <c r="AB298" s="119" t="s">
        <v>108</v>
      </c>
      <c r="AC298" s="119" t="s">
        <v>109</v>
      </c>
      <c r="AD298" s="120" t="s">
        <v>110</v>
      </c>
      <c r="AE298" s="119" t="s">
        <v>111</v>
      </c>
      <c r="AF298" s="108">
        <v>40</v>
      </c>
      <c r="AG298" s="108" t="s">
        <v>112</v>
      </c>
      <c r="AH298" s="108" t="s">
        <v>160</v>
      </c>
      <c r="AI298" s="108" t="s">
        <v>213</v>
      </c>
      <c r="AJ298" s="108"/>
      <c r="AK298" s="115"/>
      <c r="AL298" s="115"/>
      <c r="AM298" s="130" t="s">
        <v>125</v>
      </c>
      <c r="AN298" s="17" t="s">
        <v>1529</v>
      </c>
      <c r="AO298" s="121">
        <f>VLOOKUP(I298,[3]DATOS!$B$6:$D$46,3)</f>
        <v>2243986</v>
      </c>
      <c r="AP298" s="122">
        <f t="shared" si="54"/>
        <v>1458591</v>
      </c>
      <c r="AQ298" s="122">
        <f t="shared" si="55"/>
        <v>3702577</v>
      </c>
      <c r="AR298" s="122">
        <f t="shared" si="56"/>
        <v>0</v>
      </c>
      <c r="AS298" s="122">
        <v>0</v>
      </c>
      <c r="AT298" s="122">
        <v>0</v>
      </c>
      <c r="AU298" s="122"/>
      <c r="AV298" s="122">
        <v>0</v>
      </c>
      <c r="AW298" s="122">
        <f t="shared" si="57"/>
        <v>29000</v>
      </c>
      <c r="AX298" s="122">
        <v>0</v>
      </c>
      <c r="AY298" s="134">
        <f>ROUND(AO298*15%,0)</f>
        <v>336598</v>
      </c>
      <c r="AZ298" s="122">
        <f t="shared" si="62"/>
        <v>0</v>
      </c>
      <c r="BA298" s="122">
        <f t="shared" si="59"/>
        <v>2243986</v>
      </c>
      <c r="BB298" s="122">
        <f t="shared" si="60"/>
        <v>1824189</v>
      </c>
      <c r="BC298" s="122">
        <f t="shared" si="61"/>
        <v>4068175</v>
      </c>
      <c r="BD298" s="106"/>
      <c r="BE298" s="125" t="str">
        <f t="shared" ref="BE298:BE303" si="66">+CONCATENATE(Q298,R298)</f>
        <v>Oficina de Tecnología e Informática</v>
      </c>
      <c r="BH298" s="126"/>
      <c r="BI298" s="127"/>
      <c r="BS298" s="103"/>
      <c r="BT298" s="103"/>
    </row>
    <row r="299" spans="1:96" s="128" customFormat="1" x14ac:dyDescent="0.25">
      <c r="A299" s="106" t="s">
        <v>140</v>
      </c>
      <c r="B299" s="105" t="s">
        <v>141</v>
      </c>
      <c r="C299" s="106" t="s">
        <v>142</v>
      </c>
      <c r="D299" s="132">
        <v>79944885</v>
      </c>
      <c r="E299" s="105" t="s">
        <v>1297</v>
      </c>
      <c r="F299" s="107" t="s">
        <v>1530</v>
      </c>
      <c r="G299" s="106" t="s">
        <v>36</v>
      </c>
      <c r="H299" s="107" t="s">
        <v>101</v>
      </c>
      <c r="I299" s="108" t="s">
        <v>147</v>
      </c>
      <c r="J299" s="108"/>
      <c r="K299" s="108"/>
      <c r="L299" s="111" t="s">
        <v>120</v>
      </c>
      <c r="M299" s="136" t="s">
        <v>120</v>
      </c>
      <c r="N299" s="160" t="s">
        <v>1531</v>
      </c>
      <c r="O299" s="110"/>
      <c r="P299" s="110" t="s">
        <v>103</v>
      </c>
      <c r="Q299" s="107" t="s">
        <v>104</v>
      </c>
      <c r="R299" s="109" t="s">
        <v>105</v>
      </c>
      <c r="S299" s="112" t="s">
        <v>106</v>
      </c>
      <c r="T299" s="113" t="s">
        <v>107</v>
      </c>
      <c r="U299" s="133">
        <v>119702</v>
      </c>
      <c r="V299" s="115">
        <v>28403</v>
      </c>
      <c r="W299" s="115">
        <f t="shared" ca="1" si="51"/>
        <v>42293.432304166665</v>
      </c>
      <c r="X299" s="116">
        <f t="shared" ca="1" si="65"/>
        <v>37.509589041095893</v>
      </c>
      <c r="Y299" s="117">
        <v>38110</v>
      </c>
      <c r="Z299" s="108">
        <f t="shared" ca="1" si="64"/>
        <v>11.295890410958904</v>
      </c>
      <c r="AA299" s="118"/>
      <c r="AB299" s="119" t="s">
        <v>108</v>
      </c>
      <c r="AC299" s="119" t="s">
        <v>109</v>
      </c>
      <c r="AD299" s="120" t="s">
        <v>282</v>
      </c>
      <c r="AE299" s="119" t="s">
        <v>154</v>
      </c>
      <c r="AF299" s="108">
        <v>144</v>
      </c>
      <c r="AG299" s="108" t="s">
        <v>112</v>
      </c>
      <c r="AH299" s="108" t="s">
        <v>124</v>
      </c>
      <c r="AI299" s="108" t="s">
        <v>114</v>
      </c>
      <c r="AJ299" s="108"/>
      <c r="AK299" s="115">
        <v>41662</v>
      </c>
      <c r="AL299" s="115"/>
      <c r="AM299" s="115"/>
      <c r="AN299" s="17" t="s">
        <v>1532</v>
      </c>
      <c r="AO299" s="121">
        <f>VLOOKUP(I299,[3]DATOS!$B$6:$D$46,3)</f>
        <v>1887093</v>
      </c>
      <c r="AP299" s="122">
        <f t="shared" si="54"/>
        <v>1226610</v>
      </c>
      <c r="AQ299" s="122">
        <f t="shared" si="55"/>
        <v>3113703</v>
      </c>
      <c r="AR299" s="122">
        <f t="shared" si="56"/>
        <v>0</v>
      </c>
      <c r="AS299" s="122">
        <v>0</v>
      </c>
      <c r="AT299" s="122">
        <v>0</v>
      </c>
      <c r="AU299" s="122"/>
      <c r="AV299" s="122">
        <v>0</v>
      </c>
      <c r="AW299" s="122">
        <f t="shared" si="57"/>
        <v>29000</v>
      </c>
      <c r="AX299" s="122">
        <v>0</v>
      </c>
      <c r="AY299" s="134">
        <v>0</v>
      </c>
      <c r="AZ299" s="122">
        <f t="shared" si="62"/>
        <v>0</v>
      </c>
      <c r="BA299" s="122">
        <f t="shared" si="59"/>
        <v>1887093</v>
      </c>
      <c r="BB299" s="122">
        <f t="shared" si="60"/>
        <v>1255610</v>
      </c>
      <c r="BC299" s="122">
        <f t="shared" si="61"/>
        <v>3142703</v>
      </c>
      <c r="BD299" s="106"/>
      <c r="BE299" s="125" t="str">
        <f t="shared" si="66"/>
        <v>Dirección Administrativa- Grupo de Trabajo de Contratación</v>
      </c>
      <c r="BF299" s="102"/>
      <c r="BG299" s="103"/>
      <c r="BH299" s="126"/>
      <c r="BI299" s="127"/>
      <c r="BJ299" s="102"/>
      <c r="BK299" s="102"/>
      <c r="BL299" s="102"/>
      <c r="BM299" s="102"/>
      <c r="BN299" s="102"/>
      <c r="BO299" s="102"/>
      <c r="BP299" s="102"/>
      <c r="BQ299" s="102"/>
      <c r="BR299" s="102"/>
      <c r="BS299" s="103"/>
      <c r="BT299" s="103"/>
      <c r="BU299" s="102"/>
      <c r="BV299" s="102"/>
      <c r="BW299" s="102"/>
      <c r="BX299" s="102"/>
      <c r="BY299" s="102"/>
      <c r="BZ299" s="102"/>
      <c r="CA299" s="102"/>
      <c r="CB299" s="102"/>
      <c r="CC299" s="102"/>
      <c r="CD299" s="102"/>
      <c r="CE299" s="102"/>
      <c r="CF299" s="102"/>
      <c r="CG299" s="102"/>
      <c r="CH299" s="102"/>
      <c r="CI299" s="102"/>
      <c r="CJ299" s="102"/>
      <c r="CK299" s="102"/>
      <c r="CL299" s="102"/>
      <c r="CM299" s="102"/>
      <c r="CN299" s="102"/>
      <c r="CO299" s="102"/>
      <c r="CP299" s="102"/>
      <c r="CQ299" s="102"/>
      <c r="CR299" s="177"/>
    </row>
    <row r="300" spans="1:96" s="128" customFormat="1" x14ac:dyDescent="0.25">
      <c r="A300" s="106" t="s">
        <v>95</v>
      </c>
      <c r="B300" s="105" t="s">
        <v>127</v>
      </c>
      <c r="C300" s="106" t="s">
        <v>97</v>
      </c>
      <c r="D300" s="132">
        <v>51778598</v>
      </c>
      <c r="E300" s="105" t="s">
        <v>1533</v>
      </c>
      <c r="F300" s="107" t="s">
        <v>1534</v>
      </c>
      <c r="G300" s="106" t="s">
        <v>36</v>
      </c>
      <c r="H300" s="107" t="s">
        <v>318</v>
      </c>
      <c r="I300" s="108" t="s">
        <v>767</v>
      </c>
      <c r="J300" s="108"/>
      <c r="K300" s="108">
        <v>488</v>
      </c>
      <c r="L300" s="109" t="s">
        <v>396</v>
      </c>
      <c r="M300" s="110" t="s">
        <v>248</v>
      </c>
      <c r="N300" s="160" t="s">
        <v>1535</v>
      </c>
      <c r="O300" s="110"/>
      <c r="P300" s="110" t="s">
        <v>103</v>
      </c>
      <c r="Q300" s="107" t="s">
        <v>321</v>
      </c>
      <c r="R300" s="111"/>
      <c r="S300" s="112" t="s">
        <v>165</v>
      </c>
      <c r="T300" s="113"/>
      <c r="U300" s="133"/>
      <c r="V300" s="115">
        <v>23753</v>
      </c>
      <c r="W300" s="115">
        <f t="shared" ca="1" si="51"/>
        <v>42293.432304166665</v>
      </c>
      <c r="X300" s="116">
        <f t="shared" ca="1" si="65"/>
        <v>50.06849315068493</v>
      </c>
      <c r="Y300" s="117">
        <v>35886</v>
      </c>
      <c r="Z300" s="108">
        <f t="shared" ca="1" si="64"/>
        <v>17.301369863013697</v>
      </c>
      <c r="AA300" s="118"/>
      <c r="AB300" s="119" t="s">
        <v>152</v>
      </c>
      <c r="AC300" s="119" t="s">
        <v>268</v>
      </c>
      <c r="AD300" s="120" t="s">
        <v>282</v>
      </c>
      <c r="AE300" s="119" t="s">
        <v>253</v>
      </c>
      <c r="AF300" s="89">
        <v>2010</v>
      </c>
      <c r="AG300" s="108" t="s">
        <v>361</v>
      </c>
      <c r="AH300" s="108" t="s">
        <v>124</v>
      </c>
      <c r="AI300" s="108" t="s">
        <v>114</v>
      </c>
      <c r="AJ300" s="108"/>
      <c r="AK300" s="115">
        <v>41674</v>
      </c>
      <c r="AL300" s="115"/>
      <c r="AM300" s="115"/>
      <c r="AN300" s="15" t="s">
        <v>1536</v>
      </c>
      <c r="AO300" s="121">
        <f>VLOOKUP(I300,[3]DATOS!$B$6:$D$46,3)</f>
        <v>1139113</v>
      </c>
      <c r="AP300" s="122">
        <f t="shared" si="54"/>
        <v>740423</v>
      </c>
      <c r="AQ300" s="122">
        <f t="shared" si="55"/>
        <v>1879536</v>
      </c>
      <c r="AR300" s="122">
        <f t="shared" si="56"/>
        <v>74000</v>
      </c>
      <c r="AS300" s="122">
        <v>0</v>
      </c>
      <c r="AT300" s="122">
        <v>0</v>
      </c>
      <c r="AU300" s="122"/>
      <c r="AV300" s="122">
        <v>0</v>
      </c>
      <c r="AW300" s="122">
        <f t="shared" si="57"/>
        <v>29000</v>
      </c>
      <c r="AX300" s="122">
        <v>0</v>
      </c>
      <c r="AY300" s="134">
        <f>ROUND(AO300*15%,0)</f>
        <v>170867</v>
      </c>
      <c r="AZ300" s="122">
        <f t="shared" si="62"/>
        <v>0</v>
      </c>
      <c r="BA300" s="122">
        <f t="shared" si="59"/>
        <v>1213113</v>
      </c>
      <c r="BB300" s="122">
        <f t="shared" si="60"/>
        <v>940290</v>
      </c>
      <c r="BC300" s="122">
        <f t="shared" si="61"/>
        <v>2153403</v>
      </c>
      <c r="BD300" s="106"/>
      <c r="BE300" s="125" t="str">
        <f t="shared" si="66"/>
        <v>Dirección de Signos Distintivos</v>
      </c>
      <c r="BF300" s="102"/>
      <c r="BG300" s="103"/>
      <c r="BH300" s="126"/>
      <c r="BI300" s="127"/>
      <c r="BJ300" s="102"/>
      <c r="BK300" s="102"/>
      <c r="BL300" s="102"/>
      <c r="BM300" s="102"/>
      <c r="BN300" s="102"/>
      <c r="BO300" s="102"/>
      <c r="BP300" s="102"/>
      <c r="BQ300" s="102"/>
      <c r="BR300" s="102"/>
      <c r="BS300" s="103"/>
      <c r="BT300" s="103"/>
      <c r="BU300" s="102"/>
      <c r="BV300" s="102"/>
      <c r="BW300" s="102"/>
      <c r="BX300" s="102"/>
      <c r="BY300" s="102"/>
      <c r="BZ300" s="102"/>
      <c r="CA300" s="102"/>
      <c r="CB300" s="102"/>
      <c r="CC300" s="102"/>
      <c r="CD300" s="102"/>
      <c r="CE300" s="102"/>
      <c r="CF300" s="102"/>
      <c r="CG300" s="102"/>
      <c r="CH300" s="102"/>
      <c r="CI300" s="102"/>
      <c r="CJ300" s="102"/>
      <c r="CK300" s="102"/>
      <c r="CL300" s="102"/>
      <c r="CM300" s="102"/>
      <c r="CN300" s="102"/>
      <c r="CO300" s="102"/>
      <c r="CP300" s="102"/>
      <c r="CQ300" s="102"/>
      <c r="CR300" s="102"/>
    </row>
    <row r="301" spans="1:96" s="128" customFormat="1" ht="38.25" x14ac:dyDescent="0.25">
      <c r="A301" s="106" t="s">
        <v>95</v>
      </c>
      <c r="B301" s="105" t="s">
        <v>276</v>
      </c>
      <c r="C301" s="106" t="s">
        <v>97</v>
      </c>
      <c r="D301" s="132">
        <v>53043324</v>
      </c>
      <c r="E301" s="105" t="s">
        <v>1537</v>
      </c>
      <c r="F301" s="107" t="s">
        <v>1538</v>
      </c>
      <c r="G301" s="106" t="s">
        <v>36</v>
      </c>
      <c r="H301" s="107" t="s">
        <v>130</v>
      </c>
      <c r="I301" s="108" t="s">
        <v>131</v>
      </c>
      <c r="J301" s="108">
        <v>599</v>
      </c>
      <c r="K301" s="108"/>
      <c r="L301" s="109"/>
      <c r="M301" s="110"/>
      <c r="N301" s="109"/>
      <c r="O301" s="110"/>
      <c r="P301" s="110" t="s">
        <v>103</v>
      </c>
      <c r="Q301" s="107" t="s">
        <v>321</v>
      </c>
      <c r="R301" s="111" t="s">
        <v>933</v>
      </c>
      <c r="S301" s="112" t="s">
        <v>1539</v>
      </c>
      <c r="T301" s="151" t="s">
        <v>120</v>
      </c>
      <c r="U301" s="114"/>
      <c r="V301" s="115">
        <v>30586</v>
      </c>
      <c r="W301" s="115">
        <f t="shared" ca="1" si="51"/>
        <v>42293.432304166665</v>
      </c>
      <c r="X301" s="116">
        <f t="shared" ca="1" si="65"/>
        <v>31.613698630136987</v>
      </c>
      <c r="Y301" s="117">
        <v>40210</v>
      </c>
      <c r="Z301" s="108">
        <f t="shared" ca="1" si="64"/>
        <v>5.6301369863013697</v>
      </c>
      <c r="AA301" s="118"/>
      <c r="AB301" s="119" t="s">
        <v>108</v>
      </c>
      <c r="AC301" s="119" t="s">
        <v>136</v>
      </c>
      <c r="AD301" s="99" t="s">
        <v>110</v>
      </c>
      <c r="AE301" s="119" t="s">
        <v>137</v>
      </c>
      <c r="AF301" s="108">
        <v>2012</v>
      </c>
      <c r="AG301" s="108" t="s">
        <v>70</v>
      </c>
      <c r="AH301" s="108" t="s">
        <v>1066</v>
      </c>
      <c r="AI301" s="108" t="s">
        <v>114</v>
      </c>
      <c r="AJ301" s="108"/>
      <c r="AK301" s="115">
        <v>41088</v>
      </c>
      <c r="AL301" s="115"/>
      <c r="AM301" s="115"/>
      <c r="AN301" s="17" t="s">
        <v>1540</v>
      </c>
      <c r="AO301" s="121">
        <f>VLOOKUP(I301,[3]DATOS!$B$6:$D$46,3)</f>
        <v>1110954</v>
      </c>
      <c r="AP301" s="122">
        <f t="shared" si="54"/>
        <v>722120</v>
      </c>
      <c r="AQ301" s="122">
        <f t="shared" si="55"/>
        <v>1833074</v>
      </c>
      <c r="AR301" s="122">
        <f t="shared" si="56"/>
        <v>74000</v>
      </c>
      <c r="AS301" s="122">
        <v>0</v>
      </c>
      <c r="AT301" s="122">
        <v>0</v>
      </c>
      <c r="AU301" s="122"/>
      <c r="AV301" s="122">
        <v>0</v>
      </c>
      <c r="AW301" s="122">
        <f t="shared" si="57"/>
        <v>29000</v>
      </c>
      <c r="AX301" s="122">
        <v>0</v>
      </c>
      <c r="AY301" s="134">
        <v>0</v>
      </c>
      <c r="AZ301" s="122">
        <f t="shared" si="62"/>
        <v>0</v>
      </c>
      <c r="BA301" s="122">
        <f t="shared" si="59"/>
        <v>1184954</v>
      </c>
      <c r="BB301" s="122">
        <f t="shared" si="60"/>
        <v>751120</v>
      </c>
      <c r="BC301" s="122">
        <f t="shared" si="61"/>
        <v>1936074</v>
      </c>
      <c r="BD301" s="106"/>
      <c r="BE301" s="125" t="str">
        <f t="shared" si="66"/>
        <v>Dirección de Signos Distintivos- Grupo de Trabajo de Fondo</v>
      </c>
      <c r="BF301" s="102"/>
      <c r="BG301" s="103"/>
      <c r="BH301" s="126"/>
      <c r="BI301" s="127"/>
      <c r="BJ301" s="102"/>
      <c r="BK301" s="102"/>
      <c r="BL301" s="102"/>
      <c r="BM301" s="102"/>
      <c r="BN301" s="102"/>
      <c r="BO301" s="102"/>
      <c r="BP301" s="102"/>
      <c r="BQ301" s="102"/>
      <c r="BR301" s="102"/>
      <c r="BS301" s="103"/>
      <c r="BT301" s="103"/>
      <c r="BU301" s="102"/>
      <c r="BV301" s="102"/>
      <c r="BW301" s="102"/>
      <c r="BX301" s="102"/>
      <c r="BY301" s="102"/>
      <c r="BZ301" s="102"/>
      <c r="CA301" s="102"/>
      <c r="CB301" s="102"/>
      <c r="CC301" s="102"/>
      <c r="CD301" s="102"/>
      <c r="CE301" s="102"/>
      <c r="CF301" s="102"/>
      <c r="CG301" s="102"/>
      <c r="CH301" s="102"/>
      <c r="CI301" s="102"/>
      <c r="CJ301" s="102"/>
      <c r="CK301" s="102"/>
      <c r="CL301" s="102"/>
      <c r="CM301" s="102"/>
      <c r="CN301" s="102"/>
      <c r="CO301" s="102"/>
      <c r="CP301" s="102"/>
      <c r="CQ301" s="102"/>
      <c r="CR301" s="102"/>
    </row>
    <row r="302" spans="1:96" s="128" customFormat="1" x14ac:dyDescent="0.25">
      <c r="A302" s="106" t="s">
        <v>95</v>
      </c>
      <c r="B302" s="105" t="s">
        <v>96</v>
      </c>
      <c r="C302" s="106" t="s">
        <v>97</v>
      </c>
      <c r="D302" s="132">
        <v>41598086</v>
      </c>
      <c r="E302" s="105" t="s">
        <v>1541</v>
      </c>
      <c r="F302" s="107" t="s">
        <v>1542</v>
      </c>
      <c r="G302" s="106" t="s">
        <v>36</v>
      </c>
      <c r="H302" s="109" t="s">
        <v>421</v>
      </c>
      <c r="I302" s="110" t="s">
        <v>422</v>
      </c>
      <c r="J302" s="108"/>
      <c r="K302" s="110"/>
      <c r="L302" s="109" t="s">
        <v>146</v>
      </c>
      <c r="M302" s="110" t="s">
        <v>102</v>
      </c>
      <c r="N302" s="109"/>
      <c r="O302" s="110"/>
      <c r="P302" s="110" t="s">
        <v>103</v>
      </c>
      <c r="Q302" s="107" t="s">
        <v>167</v>
      </c>
      <c r="R302" s="109" t="s">
        <v>499</v>
      </c>
      <c r="S302" s="112" t="s">
        <v>714</v>
      </c>
      <c r="T302" s="113"/>
      <c r="U302" s="114" t="s">
        <v>1543</v>
      </c>
      <c r="V302" s="115">
        <v>19229</v>
      </c>
      <c r="W302" s="115">
        <f t="shared" ca="1" si="51"/>
        <v>42293.432304166665</v>
      </c>
      <c r="X302" s="116">
        <f t="shared" ca="1" si="65"/>
        <v>62.282191780821918</v>
      </c>
      <c r="Y302" s="117">
        <v>30427</v>
      </c>
      <c r="Z302" s="108">
        <f t="shared" ca="1" si="64"/>
        <v>32.041095890410958</v>
      </c>
      <c r="AA302" s="118"/>
      <c r="AB302" s="119" t="s">
        <v>152</v>
      </c>
      <c r="AC302" s="119" t="s">
        <v>153</v>
      </c>
      <c r="AD302" s="120" t="s">
        <v>110</v>
      </c>
      <c r="AE302" s="119" t="s">
        <v>111</v>
      </c>
      <c r="AF302" s="108">
        <v>111</v>
      </c>
      <c r="AG302" s="108" t="s">
        <v>112</v>
      </c>
      <c r="AH302" s="108" t="s">
        <v>124</v>
      </c>
      <c r="AI302" s="108" t="s">
        <v>660</v>
      </c>
      <c r="AJ302" s="108"/>
      <c r="AK302" s="115">
        <v>41661</v>
      </c>
      <c r="AL302" s="115"/>
      <c r="AM302" s="115"/>
      <c r="AN302" s="17" t="s">
        <v>1544</v>
      </c>
      <c r="AO302" s="121">
        <f>VLOOKUP(I302,[3]DATOS!$B$6:$D$46,3)</f>
        <v>2779762</v>
      </c>
      <c r="AP302" s="122">
        <f t="shared" si="54"/>
        <v>1806845</v>
      </c>
      <c r="AQ302" s="122">
        <f t="shared" si="55"/>
        <v>4586607</v>
      </c>
      <c r="AR302" s="122">
        <f t="shared" si="56"/>
        <v>0</v>
      </c>
      <c r="AS302" s="122">
        <v>0</v>
      </c>
      <c r="AT302" s="122">
        <v>0</v>
      </c>
      <c r="AU302" s="122"/>
      <c r="AV302" s="122">
        <v>0</v>
      </c>
      <c r="AW302" s="122">
        <f t="shared" si="57"/>
        <v>29000</v>
      </c>
      <c r="AX302" s="122">
        <v>0</v>
      </c>
      <c r="AY302" s="134">
        <f>ROUND(AO302*15%,0)</f>
        <v>416964</v>
      </c>
      <c r="AZ302" s="122">
        <f t="shared" si="62"/>
        <v>0</v>
      </c>
      <c r="BA302" s="122">
        <f t="shared" si="59"/>
        <v>2779762</v>
      </c>
      <c r="BB302" s="122">
        <f t="shared" si="60"/>
        <v>2252809</v>
      </c>
      <c r="BC302" s="122">
        <f t="shared" si="61"/>
        <v>5032571</v>
      </c>
      <c r="BD302" s="106"/>
      <c r="BE302" s="125" t="str">
        <f t="shared" si="66"/>
        <v>Secretaría General- Grupo de Trabajo de Talento Humano</v>
      </c>
      <c r="BF302" s="102"/>
      <c r="BG302" s="103"/>
      <c r="BH302" s="126"/>
      <c r="BI302" s="127"/>
      <c r="BJ302" s="102"/>
      <c r="BK302" s="102"/>
      <c r="BL302" s="102"/>
      <c r="BM302" s="102"/>
      <c r="BN302" s="102"/>
      <c r="BO302" s="102"/>
      <c r="BP302" s="102"/>
      <c r="BQ302" s="102"/>
      <c r="BR302" s="102"/>
      <c r="BS302" s="103"/>
      <c r="BT302" s="103"/>
      <c r="BU302" s="102"/>
      <c r="BV302" s="102"/>
      <c r="BW302" s="102"/>
      <c r="BX302" s="102"/>
      <c r="BY302" s="102"/>
      <c r="BZ302" s="102"/>
      <c r="CA302" s="102"/>
      <c r="CB302" s="102"/>
      <c r="CC302" s="102"/>
      <c r="CD302" s="102"/>
      <c r="CE302" s="102"/>
      <c r="CF302" s="102"/>
      <c r="CG302" s="102"/>
      <c r="CH302" s="102"/>
      <c r="CI302" s="102"/>
      <c r="CJ302" s="102"/>
      <c r="CK302" s="102"/>
      <c r="CL302" s="102"/>
      <c r="CM302" s="102"/>
      <c r="CN302" s="102"/>
      <c r="CO302" s="102"/>
      <c r="CP302" s="102"/>
      <c r="CQ302" s="102"/>
      <c r="CR302" s="102"/>
    </row>
    <row r="303" spans="1:96" x14ac:dyDescent="0.25">
      <c r="A303" s="106" t="s">
        <v>140</v>
      </c>
      <c r="B303" s="105" t="s">
        <v>141</v>
      </c>
      <c r="C303" s="106" t="s">
        <v>142</v>
      </c>
      <c r="D303" s="132">
        <v>1030551503</v>
      </c>
      <c r="E303" s="105" t="s">
        <v>1545</v>
      </c>
      <c r="F303" s="107" t="s">
        <v>1546</v>
      </c>
      <c r="G303" s="106" t="s">
        <v>36</v>
      </c>
      <c r="H303" s="107" t="s">
        <v>101</v>
      </c>
      <c r="I303" s="108" t="s">
        <v>185</v>
      </c>
      <c r="J303" s="108"/>
      <c r="K303" s="108"/>
      <c r="L303" s="107"/>
      <c r="M303" s="108"/>
      <c r="N303" s="160" t="s">
        <v>1547</v>
      </c>
      <c r="O303" s="110"/>
      <c r="P303" s="110" t="s">
        <v>103</v>
      </c>
      <c r="Q303" s="107" t="s">
        <v>104</v>
      </c>
      <c r="R303" s="109" t="s">
        <v>186</v>
      </c>
      <c r="S303" s="112" t="s">
        <v>714</v>
      </c>
      <c r="T303" s="112"/>
      <c r="U303" s="133" t="s">
        <v>1548</v>
      </c>
      <c r="V303" s="115">
        <v>32486</v>
      </c>
      <c r="W303" s="115">
        <f t="shared" ca="1" si="51"/>
        <v>42293.432304166665</v>
      </c>
      <c r="X303" s="116">
        <f t="shared" ca="1" si="65"/>
        <v>26.484931506849314</v>
      </c>
      <c r="Y303" s="117">
        <v>40977</v>
      </c>
      <c r="Z303" s="108">
        <f t="shared" ca="1" si="64"/>
        <v>3.5534246575342467</v>
      </c>
      <c r="AA303" s="118"/>
      <c r="AB303" s="119" t="s">
        <v>108</v>
      </c>
      <c r="AC303" s="119" t="s">
        <v>109</v>
      </c>
      <c r="AD303" s="120" t="s">
        <v>282</v>
      </c>
      <c r="AE303" s="119" t="s">
        <v>154</v>
      </c>
      <c r="AF303" s="108">
        <v>141</v>
      </c>
      <c r="AG303" s="108" t="s">
        <v>112</v>
      </c>
      <c r="AH303" s="108" t="s">
        <v>605</v>
      </c>
      <c r="AI303" s="108" t="s">
        <v>213</v>
      </c>
      <c r="AJ303" s="108"/>
      <c r="AK303" s="115">
        <v>41940</v>
      </c>
      <c r="AL303" s="115"/>
      <c r="AM303" s="130" t="s">
        <v>125</v>
      </c>
      <c r="AN303" s="17" t="s">
        <v>1549</v>
      </c>
      <c r="AO303" s="121">
        <f>VLOOKUP(I303,[3]DATOS!$B$6:$D$46,3)</f>
        <v>1466526</v>
      </c>
      <c r="AP303" s="122">
        <f t="shared" si="54"/>
        <v>953242</v>
      </c>
      <c r="AQ303" s="122">
        <f t="shared" si="55"/>
        <v>2419768</v>
      </c>
      <c r="AR303" s="122">
        <f t="shared" si="56"/>
        <v>0</v>
      </c>
      <c r="AS303" s="122">
        <v>0</v>
      </c>
      <c r="AT303" s="122">
        <v>0</v>
      </c>
      <c r="AU303" s="122"/>
      <c r="AV303" s="122">
        <v>0</v>
      </c>
      <c r="AW303" s="122">
        <f t="shared" si="57"/>
        <v>29000</v>
      </c>
      <c r="AX303" s="122">
        <v>0</v>
      </c>
      <c r="AY303" s="134">
        <v>0</v>
      </c>
      <c r="AZ303" s="122">
        <f t="shared" si="62"/>
        <v>0</v>
      </c>
      <c r="BA303" s="122">
        <f t="shared" si="59"/>
        <v>1466526</v>
      </c>
      <c r="BB303" s="122">
        <f t="shared" si="60"/>
        <v>982242</v>
      </c>
      <c r="BC303" s="122">
        <f t="shared" si="61"/>
        <v>2448768</v>
      </c>
      <c r="BD303" s="106"/>
      <c r="BE303" s="125" t="str">
        <f t="shared" si="66"/>
        <v>Dirección Administrativa- Grupo de Trabajo de Gestión Documental y Recursos Físicos</v>
      </c>
      <c r="BH303" s="126"/>
      <c r="BI303" s="127"/>
      <c r="BS303" s="103"/>
      <c r="BT303" s="103"/>
      <c r="CR303" s="128"/>
    </row>
    <row r="304" spans="1:96" s="128" customFormat="1" ht="25.5" x14ac:dyDescent="0.25">
      <c r="A304" s="106" t="s">
        <v>95</v>
      </c>
      <c r="B304" s="105" t="s">
        <v>96</v>
      </c>
      <c r="C304" s="106" t="s">
        <v>97</v>
      </c>
      <c r="D304" s="132">
        <v>41649413</v>
      </c>
      <c r="E304" s="105" t="s">
        <v>1550</v>
      </c>
      <c r="F304" s="107" t="s">
        <v>1551</v>
      </c>
      <c r="G304" s="106" t="s">
        <v>36</v>
      </c>
      <c r="H304" s="107" t="s">
        <v>421</v>
      </c>
      <c r="I304" s="108" t="s">
        <v>422</v>
      </c>
      <c r="J304" s="108">
        <v>550</v>
      </c>
      <c r="K304" s="108">
        <v>178</v>
      </c>
      <c r="L304" s="109" t="s">
        <v>146</v>
      </c>
      <c r="M304" s="110" t="s">
        <v>159</v>
      </c>
      <c r="N304" s="109" t="s">
        <v>148</v>
      </c>
      <c r="O304" s="110"/>
      <c r="P304" s="110" t="s">
        <v>103</v>
      </c>
      <c r="Q304" s="107" t="s">
        <v>642</v>
      </c>
      <c r="R304" s="109" t="s">
        <v>977</v>
      </c>
      <c r="S304" s="112" t="s">
        <v>404</v>
      </c>
      <c r="T304" s="113" t="s">
        <v>1552</v>
      </c>
      <c r="U304" s="133" t="s">
        <v>1553</v>
      </c>
      <c r="V304" s="115">
        <v>21167</v>
      </c>
      <c r="W304" s="115">
        <f t="shared" ca="1" si="51"/>
        <v>42293.432304166665</v>
      </c>
      <c r="X304" s="116">
        <f t="shared" ca="1" si="65"/>
        <v>57.049315068493151</v>
      </c>
      <c r="Y304" s="117">
        <v>34234</v>
      </c>
      <c r="Z304" s="108">
        <f t="shared" ca="1" si="64"/>
        <v>21.764383561643836</v>
      </c>
      <c r="AA304" s="118"/>
      <c r="AB304" s="119" t="s">
        <v>152</v>
      </c>
      <c r="AC304" s="119" t="s">
        <v>153</v>
      </c>
      <c r="AD304" s="120" t="s">
        <v>110</v>
      </c>
      <c r="AE304" s="119" t="s">
        <v>111</v>
      </c>
      <c r="AF304" s="108">
        <v>1025</v>
      </c>
      <c r="AG304" s="108" t="s">
        <v>70</v>
      </c>
      <c r="AH304" s="108" t="s">
        <v>124</v>
      </c>
      <c r="AI304" s="108" t="s">
        <v>155</v>
      </c>
      <c r="AJ304" s="108"/>
      <c r="AK304" s="115"/>
      <c r="AL304" s="115"/>
      <c r="AM304" s="115"/>
      <c r="AN304" s="15" t="s">
        <v>1554</v>
      </c>
      <c r="AO304" s="121">
        <f>VLOOKUP(I304,[3]DATOS!$B$6:$D$46,3)</f>
        <v>2779762</v>
      </c>
      <c r="AP304" s="122">
        <f t="shared" si="54"/>
        <v>1806845</v>
      </c>
      <c r="AQ304" s="122">
        <f t="shared" si="55"/>
        <v>4586607</v>
      </c>
      <c r="AR304" s="122">
        <f t="shared" si="56"/>
        <v>0</v>
      </c>
      <c r="AS304" s="122">
        <v>0</v>
      </c>
      <c r="AT304" s="122">
        <v>0</v>
      </c>
      <c r="AU304" s="122"/>
      <c r="AV304" s="122">
        <v>0</v>
      </c>
      <c r="AW304" s="122">
        <f t="shared" si="57"/>
        <v>29000</v>
      </c>
      <c r="AX304" s="122">
        <v>0</v>
      </c>
      <c r="AY304" s="134">
        <v>0</v>
      </c>
      <c r="AZ304" s="122">
        <f t="shared" si="62"/>
        <v>0</v>
      </c>
      <c r="BA304" s="122">
        <f t="shared" si="59"/>
        <v>2779762</v>
      </c>
      <c r="BB304" s="122">
        <f t="shared" si="60"/>
        <v>1835845</v>
      </c>
      <c r="BC304" s="122">
        <f t="shared" si="61"/>
        <v>4615607</v>
      </c>
      <c r="BD304" s="106"/>
      <c r="BE304" s="102"/>
      <c r="BF304" s="102"/>
      <c r="BG304" s="103"/>
      <c r="BH304" s="103"/>
      <c r="BI304" s="103"/>
      <c r="BJ304" s="102"/>
      <c r="BK304" s="102"/>
      <c r="BL304" s="102"/>
      <c r="BM304" s="102"/>
      <c r="BN304" s="102"/>
      <c r="BO304" s="102"/>
      <c r="BP304" s="102"/>
      <c r="BQ304" s="102"/>
      <c r="BR304" s="102"/>
      <c r="BS304" s="103"/>
      <c r="BT304" s="103"/>
      <c r="BU304" s="102"/>
      <c r="BV304" s="102"/>
      <c r="BW304" s="102"/>
      <c r="BX304" s="102"/>
      <c r="BY304" s="102"/>
      <c r="BZ304" s="102"/>
      <c r="CA304" s="102"/>
      <c r="CB304" s="102"/>
      <c r="CC304" s="102"/>
      <c r="CD304" s="102"/>
      <c r="CE304" s="102"/>
      <c r="CF304" s="102"/>
      <c r="CG304" s="102"/>
      <c r="CH304" s="102"/>
      <c r="CI304" s="102"/>
      <c r="CJ304" s="102"/>
      <c r="CK304" s="102"/>
      <c r="CL304" s="102"/>
      <c r="CM304" s="102"/>
      <c r="CN304" s="102"/>
      <c r="CO304" s="102"/>
      <c r="CP304" s="102"/>
      <c r="CQ304" s="102"/>
      <c r="CR304" s="102"/>
    </row>
    <row r="305" spans="1:96" s="128" customFormat="1" x14ac:dyDescent="0.25">
      <c r="A305" s="140" t="s">
        <v>95</v>
      </c>
      <c r="B305" s="105" t="s">
        <v>127</v>
      </c>
      <c r="C305" s="106" t="s">
        <v>97</v>
      </c>
      <c r="D305" s="174">
        <v>1020768128</v>
      </c>
      <c r="E305" s="142" t="s">
        <v>1555</v>
      </c>
      <c r="F305" s="142" t="s">
        <v>1556</v>
      </c>
      <c r="G305" s="106" t="s">
        <v>36</v>
      </c>
      <c r="H305" s="107" t="s">
        <v>130</v>
      </c>
      <c r="I305" s="108" t="s">
        <v>209</v>
      </c>
      <c r="J305" s="108"/>
      <c r="K305" s="108"/>
      <c r="L305" s="109"/>
      <c r="M305" s="110"/>
      <c r="N305" s="109"/>
      <c r="O305" s="110"/>
      <c r="P305" s="110" t="s">
        <v>202</v>
      </c>
      <c r="Q305" s="107" t="s">
        <v>233</v>
      </c>
      <c r="R305" s="111" t="s">
        <v>359</v>
      </c>
      <c r="S305" s="112" t="s">
        <v>1557</v>
      </c>
      <c r="T305" s="175"/>
      <c r="U305" s="140"/>
      <c r="V305" s="145">
        <v>33605</v>
      </c>
      <c r="W305" s="146">
        <f t="shared" ca="1" si="51"/>
        <v>42293.432304166665</v>
      </c>
      <c r="X305" s="147">
        <f t="shared" ca="1" si="65"/>
        <v>23.463013698630139</v>
      </c>
      <c r="Y305" s="148">
        <v>42046</v>
      </c>
      <c r="Z305" s="147">
        <f t="shared" ca="1" si="64"/>
        <v>0.67123287671232879</v>
      </c>
      <c r="AA305" s="118"/>
      <c r="AB305" s="119" t="s">
        <v>108</v>
      </c>
      <c r="AC305" s="119" t="s">
        <v>136</v>
      </c>
      <c r="AD305" s="120" t="s">
        <v>110</v>
      </c>
      <c r="AE305" s="119" t="s">
        <v>137</v>
      </c>
      <c r="AF305" s="108">
        <v>1015</v>
      </c>
      <c r="AG305" s="108" t="s">
        <v>361</v>
      </c>
      <c r="AH305" s="108" t="s">
        <v>690</v>
      </c>
      <c r="AI305" s="149" t="s">
        <v>114</v>
      </c>
      <c r="AJ305" s="150"/>
      <c r="AK305" s="115"/>
      <c r="AL305" s="115"/>
      <c r="AM305" s="115"/>
      <c r="AN305" s="31" t="s">
        <v>1558</v>
      </c>
      <c r="AO305" s="121">
        <f>VLOOKUP(I305,[3]DATOS!$B$6:$D$46,3)</f>
        <v>1382979</v>
      </c>
      <c r="AP305" s="122">
        <f t="shared" si="54"/>
        <v>898936</v>
      </c>
      <c r="AQ305" s="122">
        <f t="shared" si="55"/>
        <v>2281915</v>
      </c>
      <c r="AR305" s="122">
        <f t="shared" si="56"/>
        <v>0</v>
      </c>
      <c r="AS305" s="122">
        <v>0</v>
      </c>
      <c r="AT305" s="122">
        <v>0</v>
      </c>
      <c r="AU305" s="122"/>
      <c r="AV305" s="122">
        <v>0</v>
      </c>
      <c r="AW305" s="122">
        <f t="shared" si="57"/>
        <v>29000</v>
      </c>
      <c r="AX305" s="122">
        <v>0</v>
      </c>
      <c r="AY305" s="124">
        <v>0</v>
      </c>
      <c r="AZ305" s="122">
        <f t="shared" si="62"/>
        <v>0</v>
      </c>
      <c r="BA305" s="122">
        <f t="shared" si="59"/>
        <v>1382979</v>
      </c>
      <c r="BB305" s="122">
        <f t="shared" si="60"/>
        <v>927936</v>
      </c>
      <c r="BC305" s="122">
        <f t="shared" si="61"/>
        <v>2310915</v>
      </c>
      <c r="BD305" s="106"/>
      <c r="BE305" s="102"/>
      <c r="BF305" s="102"/>
      <c r="BG305" s="103"/>
      <c r="BH305" s="103"/>
      <c r="BI305" s="103"/>
      <c r="BJ305" s="102"/>
      <c r="BK305" s="102"/>
      <c r="BL305" s="102"/>
      <c r="BM305" s="102"/>
      <c r="BN305" s="102"/>
      <c r="BO305" s="102"/>
      <c r="BP305" s="102"/>
      <c r="BQ305" s="102"/>
      <c r="BR305" s="102"/>
      <c r="BS305" s="102"/>
      <c r="BT305" s="102"/>
      <c r="BU305" s="102"/>
      <c r="BV305" s="102"/>
      <c r="BW305" s="102"/>
      <c r="BX305" s="102"/>
      <c r="BY305" s="102"/>
      <c r="BZ305" s="102"/>
      <c r="CA305" s="102"/>
      <c r="CB305" s="102"/>
      <c r="CC305" s="102"/>
      <c r="CD305" s="102"/>
      <c r="CE305" s="102"/>
      <c r="CF305" s="102"/>
      <c r="CG305" s="102"/>
      <c r="CH305" s="102"/>
      <c r="CI305" s="102"/>
      <c r="CJ305" s="102"/>
      <c r="CK305" s="102"/>
      <c r="CL305" s="102"/>
      <c r="CM305" s="102"/>
      <c r="CN305" s="102"/>
      <c r="CO305" s="102"/>
      <c r="CP305" s="102"/>
      <c r="CQ305" s="102"/>
      <c r="CR305" s="102"/>
    </row>
    <row r="306" spans="1:96" s="128" customFormat="1" x14ac:dyDescent="0.25">
      <c r="A306" s="140" t="s">
        <v>140</v>
      </c>
      <c r="B306" s="105" t="s">
        <v>141</v>
      </c>
      <c r="C306" s="106" t="s">
        <v>142</v>
      </c>
      <c r="D306" s="174">
        <v>1016010767</v>
      </c>
      <c r="E306" s="142" t="s">
        <v>1559</v>
      </c>
      <c r="F306" s="142" t="s">
        <v>1560</v>
      </c>
      <c r="G306" s="140" t="s">
        <v>36</v>
      </c>
      <c r="H306" s="107" t="s">
        <v>101</v>
      </c>
      <c r="I306" s="108" t="s">
        <v>185</v>
      </c>
      <c r="J306" s="108">
        <v>391</v>
      </c>
      <c r="K306" s="108"/>
      <c r="L306" s="109"/>
      <c r="M306" s="110"/>
      <c r="N306" s="109"/>
      <c r="O306" s="110"/>
      <c r="P306" s="110" t="s">
        <v>202</v>
      </c>
      <c r="Q306" s="107" t="s">
        <v>306</v>
      </c>
      <c r="R306" s="111" t="s">
        <v>307</v>
      </c>
      <c r="S306" s="172" t="s">
        <v>106</v>
      </c>
      <c r="T306" s="143"/>
      <c r="U306" s="140" t="s">
        <v>195</v>
      </c>
      <c r="V306" s="145">
        <v>32306</v>
      </c>
      <c r="W306" s="146">
        <f t="shared" ca="1" si="51"/>
        <v>42293.432304166665</v>
      </c>
      <c r="X306" s="147">
        <f t="shared" ca="1" si="65"/>
        <v>26.969863013698632</v>
      </c>
      <c r="Y306" s="148">
        <v>40956</v>
      </c>
      <c r="Z306" s="147">
        <f t="shared" ca="1" si="64"/>
        <v>3.6136986301369864</v>
      </c>
      <c r="AA306" s="118"/>
      <c r="AB306" s="119" t="s">
        <v>108</v>
      </c>
      <c r="AC306" s="119" t="s">
        <v>109</v>
      </c>
      <c r="AD306" s="120" t="s">
        <v>110</v>
      </c>
      <c r="AE306" s="119" t="s">
        <v>154</v>
      </c>
      <c r="AF306" s="108">
        <v>2003</v>
      </c>
      <c r="AG306" s="108" t="s">
        <v>70</v>
      </c>
      <c r="AH306" s="108" t="s">
        <v>221</v>
      </c>
      <c r="AI306" s="108" t="s">
        <v>155</v>
      </c>
      <c r="AJ306" s="108"/>
      <c r="AK306" s="115">
        <v>41522</v>
      </c>
      <c r="AL306" s="115"/>
      <c r="AM306" s="115"/>
      <c r="AN306" s="18" t="s">
        <v>1561</v>
      </c>
      <c r="AO306" s="121">
        <f>VLOOKUP(I306,[3]DATOS!$B$6:$D$46,3)</f>
        <v>1466526</v>
      </c>
      <c r="AP306" s="122">
        <f t="shared" si="54"/>
        <v>953242</v>
      </c>
      <c r="AQ306" s="122">
        <f t="shared" si="55"/>
        <v>2419768</v>
      </c>
      <c r="AR306" s="122">
        <f t="shared" si="56"/>
        <v>0</v>
      </c>
      <c r="AS306" s="122">
        <v>0</v>
      </c>
      <c r="AT306" s="122">
        <v>0</v>
      </c>
      <c r="AU306" s="122"/>
      <c r="AV306" s="122">
        <v>0</v>
      </c>
      <c r="AW306" s="122">
        <f t="shared" si="57"/>
        <v>29000</v>
      </c>
      <c r="AX306" s="122">
        <v>0</v>
      </c>
      <c r="AY306" s="134">
        <v>0</v>
      </c>
      <c r="AZ306" s="122">
        <f t="shared" si="62"/>
        <v>0</v>
      </c>
      <c r="BA306" s="122">
        <f t="shared" si="59"/>
        <v>1466526</v>
      </c>
      <c r="BB306" s="122">
        <f t="shared" si="60"/>
        <v>982242</v>
      </c>
      <c r="BC306" s="122">
        <f t="shared" si="61"/>
        <v>2448768</v>
      </c>
      <c r="BD306" s="106"/>
      <c r="BE306" s="125" t="str">
        <f>+CONCATENATE(Q306,R306)</f>
        <v>Despacho del Superintendente Delegado para la Propiedad Industrial- Grupo de Trabajo de Vía Gubernativa</v>
      </c>
      <c r="BF306" s="222"/>
      <c r="BG306" s="103"/>
      <c r="BH306" s="126"/>
      <c r="BI306" s="127"/>
      <c r="BJ306" s="102"/>
      <c r="BK306" s="102"/>
      <c r="BL306" s="102"/>
      <c r="BM306" s="102"/>
      <c r="BN306" s="102"/>
      <c r="BO306" s="102"/>
      <c r="BP306" s="102"/>
      <c r="BQ306" s="102"/>
      <c r="BR306" s="102"/>
      <c r="BS306" s="103"/>
      <c r="BT306" s="103"/>
      <c r="BU306" s="102"/>
      <c r="BV306" s="102"/>
      <c r="BW306" s="102"/>
      <c r="BX306" s="102"/>
      <c r="BY306" s="102"/>
      <c r="BZ306" s="102"/>
      <c r="CA306" s="102"/>
      <c r="CB306" s="102"/>
      <c r="CC306" s="102"/>
      <c r="CD306" s="102"/>
      <c r="CE306" s="102"/>
      <c r="CF306" s="102"/>
      <c r="CG306" s="102"/>
      <c r="CH306" s="102"/>
      <c r="CI306" s="102"/>
      <c r="CJ306" s="102"/>
      <c r="CK306" s="102"/>
      <c r="CL306" s="102"/>
      <c r="CM306" s="102"/>
      <c r="CN306" s="102"/>
      <c r="CO306" s="102"/>
      <c r="CP306" s="102"/>
      <c r="CQ306" s="102"/>
      <c r="CR306" s="102"/>
    </row>
    <row r="307" spans="1:96" s="128" customFormat="1" x14ac:dyDescent="0.25">
      <c r="A307" s="106" t="s">
        <v>95</v>
      </c>
      <c r="B307" s="105" t="s">
        <v>96</v>
      </c>
      <c r="C307" s="106" t="s">
        <v>97</v>
      </c>
      <c r="D307" s="132">
        <v>1075262531</v>
      </c>
      <c r="E307" s="105" t="s">
        <v>1562</v>
      </c>
      <c r="F307" s="107" t="s">
        <v>1563</v>
      </c>
      <c r="G307" s="106" t="s">
        <v>763</v>
      </c>
      <c r="H307" s="107" t="s">
        <v>101</v>
      </c>
      <c r="I307" s="108" t="s">
        <v>185</v>
      </c>
      <c r="J307" s="108"/>
      <c r="K307" s="108"/>
      <c r="L307" s="107"/>
      <c r="M307" s="108"/>
      <c r="N307" s="109"/>
      <c r="O307" s="110"/>
      <c r="P307" s="110" t="s">
        <v>103</v>
      </c>
      <c r="Q307" s="107" t="s">
        <v>149</v>
      </c>
      <c r="R307" s="111" t="s">
        <v>912</v>
      </c>
      <c r="S307" s="112" t="s">
        <v>1564</v>
      </c>
      <c r="T307" s="113"/>
      <c r="U307" s="133">
        <v>251705</v>
      </c>
      <c r="V307" s="115">
        <v>33764</v>
      </c>
      <c r="W307" s="115">
        <f t="shared" ca="1" si="51"/>
        <v>42293.432304166665</v>
      </c>
      <c r="X307" s="116">
        <f t="shared" ca="1" si="65"/>
        <v>23.032876712328768</v>
      </c>
      <c r="Y307" s="117">
        <v>42075</v>
      </c>
      <c r="Z307" s="108">
        <f t="shared" ca="1" si="64"/>
        <v>0.58630136986301373</v>
      </c>
      <c r="AA307" s="118"/>
      <c r="AB307" s="119" t="s">
        <v>108</v>
      </c>
      <c r="AC307" s="119" t="s">
        <v>109</v>
      </c>
      <c r="AD307" s="120" t="s">
        <v>110</v>
      </c>
      <c r="AE307" s="119" t="s">
        <v>111</v>
      </c>
      <c r="AF307" s="108">
        <v>3105</v>
      </c>
      <c r="AG307" s="108" t="s">
        <v>70</v>
      </c>
      <c r="AH307" s="108" t="s">
        <v>124</v>
      </c>
      <c r="AI307" s="108" t="s">
        <v>114</v>
      </c>
      <c r="AJ307" s="108"/>
      <c r="AK307" s="115"/>
      <c r="AL307" s="115"/>
      <c r="AM307" s="115"/>
      <c r="AN307" s="16" t="s">
        <v>1565</v>
      </c>
      <c r="AO307" s="121">
        <f>VLOOKUP(I307,[3]DATOS!$B$6:$D$46,3)</f>
        <v>1466526</v>
      </c>
      <c r="AP307" s="122">
        <f t="shared" si="54"/>
        <v>953242</v>
      </c>
      <c r="AQ307" s="122">
        <f t="shared" si="55"/>
        <v>2419768</v>
      </c>
      <c r="AR307" s="122">
        <f t="shared" si="56"/>
        <v>0</v>
      </c>
      <c r="AS307" s="122">
        <v>0</v>
      </c>
      <c r="AT307" s="122">
        <v>0</v>
      </c>
      <c r="AU307" s="122"/>
      <c r="AV307" s="122">
        <v>0</v>
      </c>
      <c r="AW307" s="122">
        <f t="shared" si="57"/>
        <v>29000</v>
      </c>
      <c r="AX307" s="122">
        <v>0</v>
      </c>
      <c r="AY307" s="134">
        <v>0</v>
      </c>
      <c r="AZ307" s="122">
        <f t="shared" si="62"/>
        <v>0</v>
      </c>
      <c r="BA307" s="122">
        <f t="shared" si="59"/>
        <v>1466526</v>
      </c>
      <c r="BB307" s="122">
        <f t="shared" si="60"/>
        <v>982242</v>
      </c>
      <c r="BC307" s="122">
        <f t="shared" si="61"/>
        <v>2448768</v>
      </c>
      <c r="BD307" s="106"/>
      <c r="BE307" s="102"/>
      <c r="BF307" s="102"/>
      <c r="BG307" s="103"/>
      <c r="BH307" s="103"/>
      <c r="BI307" s="103"/>
      <c r="BJ307" s="102"/>
      <c r="BK307" s="102"/>
      <c r="BL307" s="102"/>
      <c r="BM307" s="102"/>
      <c r="BN307" s="102"/>
      <c r="BO307" s="102"/>
      <c r="BP307" s="102"/>
      <c r="BQ307" s="102"/>
      <c r="BR307" s="102"/>
      <c r="BS307" s="102"/>
      <c r="BT307" s="102"/>
      <c r="BU307" s="102"/>
      <c r="BV307" s="102"/>
      <c r="BW307" s="102"/>
      <c r="BX307" s="102"/>
      <c r="BY307" s="102"/>
      <c r="BZ307" s="102"/>
      <c r="CA307" s="102"/>
      <c r="CB307" s="102"/>
      <c r="CC307" s="102"/>
      <c r="CD307" s="102"/>
      <c r="CE307" s="102"/>
      <c r="CF307" s="102"/>
      <c r="CG307" s="102"/>
      <c r="CH307" s="102"/>
      <c r="CI307" s="102"/>
      <c r="CJ307" s="102"/>
      <c r="CK307" s="102"/>
      <c r="CL307" s="102"/>
      <c r="CM307" s="102"/>
      <c r="CN307" s="102"/>
      <c r="CO307" s="102"/>
      <c r="CP307" s="102"/>
      <c r="CQ307" s="102"/>
      <c r="CR307" s="102"/>
    </row>
    <row r="308" spans="1:96" s="128" customFormat="1" x14ac:dyDescent="0.25">
      <c r="A308" s="106" t="s">
        <v>95</v>
      </c>
      <c r="B308" s="105" t="s">
        <v>127</v>
      </c>
      <c r="C308" s="106" t="s">
        <v>97</v>
      </c>
      <c r="D308" s="141">
        <v>52520440</v>
      </c>
      <c r="E308" s="142" t="s">
        <v>1566</v>
      </c>
      <c r="F308" s="142" t="s">
        <v>1567</v>
      </c>
      <c r="G308" s="106" t="s">
        <v>36</v>
      </c>
      <c r="H308" s="107" t="s">
        <v>279</v>
      </c>
      <c r="I308" s="108" t="s">
        <v>232</v>
      </c>
      <c r="J308" s="108">
        <v>456</v>
      </c>
      <c r="K308" s="108"/>
      <c r="L308" s="109"/>
      <c r="M308" s="110"/>
      <c r="N308" s="160" t="s">
        <v>1568</v>
      </c>
      <c r="O308" s="110"/>
      <c r="P308" s="110" t="s">
        <v>202</v>
      </c>
      <c r="Q308" s="107" t="s">
        <v>203</v>
      </c>
      <c r="R308" s="109" t="s">
        <v>366</v>
      </c>
      <c r="S308" s="112" t="s">
        <v>267</v>
      </c>
      <c r="T308" s="143"/>
      <c r="U308" s="144"/>
      <c r="V308" s="145">
        <v>28542</v>
      </c>
      <c r="W308" s="146">
        <f t="shared" ca="1" si="51"/>
        <v>42293.432304166665</v>
      </c>
      <c r="X308" s="147">
        <f t="shared" ca="1" si="65"/>
        <v>37.136986301369866</v>
      </c>
      <c r="Y308" s="148">
        <v>41449</v>
      </c>
      <c r="Z308" s="147">
        <f t="shared" ca="1" si="64"/>
        <v>2.2794520547945205</v>
      </c>
      <c r="AA308" s="118"/>
      <c r="AB308" s="119" t="s">
        <v>108</v>
      </c>
      <c r="AC308" s="119" t="s">
        <v>252</v>
      </c>
      <c r="AD308" s="120" t="s">
        <v>282</v>
      </c>
      <c r="AE308" s="119" t="s">
        <v>253</v>
      </c>
      <c r="AF308" s="108">
        <v>4040</v>
      </c>
      <c r="AG308" s="108" t="s">
        <v>70</v>
      </c>
      <c r="AH308" s="149" t="s">
        <v>221</v>
      </c>
      <c r="AI308" s="149" t="s">
        <v>155</v>
      </c>
      <c r="AJ308" s="150"/>
      <c r="AK308" s="115"/>
      <c r="AL308" s="115"/>
      <c r="AM308" s="115"/>
      <c r="AN308" s="39" t="s">
        <v>1569</v>
      </c>
      <c r="AO308" s="121">
        <f>VLOOKUP(I308,[3]DATOS!$B$6:$D$46,3)</f>
        <v>814284</v>
      </c>
      <c r="AP308" s="122">
        <f t="shared" si="54"/>
        <v>529285</v>
      </c>
      <c r="AQ308" s="122">
        <f t="shared" si="55"/>
        <v>1343569</v>
      </c>
      <c r="AR308" s="122">
        <f t="shared" si="56"/>
        <v>74000</v>
      </c>
      <c r="AS308" s="122">
        <v>0</v>
      </c>
      <c r="AT308" s="122">
        <v>0</v>
      </c>
      <c r="AU308" s="122"/>
      <c r="AV308" s="122">
        <v>0</v>
      </c>
      <c r="AW308" s="122">
        <f t="shared" si="57"/>
        <v>29000</v>
      </c>
      <c r="AX308" s="122">
        <v>0</v>
      </c>
      <c r="AY308" s="134">
        <f>ROUND(AO308*15%,0)</f>
        <v>122143</v>
      </c>
      <c r="AZ308" s="122">
        <f t="shared" si="62"/>
        <v>0</v>
      </c>
      <c r="BA308" s="122">
        <f t="shared" si="59"/>
        <v>888284</v>
      </c>
      <c r="BB308" s="122">
        <f t="shared" si="60"/>
        <v>680428</v>
      </c>
      <c r="BC308" s="122">
        <f t="shared" si="61"/>
        <v>1568712</v>
      </c>
      <c r="BD308" s="106"/>
      <c r="BE308" s="125" t="str">
        <f t="shared" ref="BE308:BE314" si="67">+CONCATENATE(Q308,R308)</f>
        <v>Despacho del Superintendente Delegado para Asuntos Jurisdiccionales- Grupo de Trabajo de Secretaría</v>
      </c>
      <c r="BF308" s="102"/>
      <c r="BG308" s="103"/>
      <c r="BH308" s="126"/>
      <c r="BI308" s="127"/>
      <c r="BJ308" s="102"/>
      <c r="BK308" s="102"/>
      <c r="BL308" s="102"/>
      <c r="BM308" s="102"/>
      <c r="BN308" s="102"/>
      <c r="BO308" s="102"/>
      <c r="BP308" s="102"/>
      <c r="BQ308" s="102"/>
      <c r="BR308" s="102"/>
      <c r="BS308" s="103"/>
      <c r="BT308" s="103"/>
      <c r="BU308" s="102"/>
      <c r="BV308" s="102"/>
      <c r="BW308" s="102"/>
      <c r="BX308" s="102"/>
      <c r="BY308" s="102"/>
      <c r="BZ308" s="102"/>
      <c r="CA308" s="102"/>
      <c r="CB308" s="102"/>
      <c r="CC308" s="102"/>
      <c r="CD308" s="102"/>
      <c r="CE308" s="102"/>
      <c r="CF308" s="102"/>
      <c r="CG308" s="102"/>
      <c r="CH308" s="102"/>
      <c r="CI308" s="102"/>
      <c r="CJ308" s="102"/>
      <c r="CK308" s="102"/>
      <c r="CL308" s="102"/>
      <c r="CM308" s="102"/>
      <c r="CN308" s="102"/>
      <c r="CO308" s="102"/>
      <c r="CP308" s="102"/>
      <c r="CQ308" s="102"/>
      <c r="CR308" s="102"/>
    </row>
    <row r="309" spans="1:96" s="128" customFormat="1" ht="25.5" x14ac:dyDescent="0.25">
      <c r="A309" s="106" t="s">
        <v>95</v>
      </c>
      <c r="B309" s="105" t="s">
        <v>96</v>
      </c>
      <c r="C309" s="106" t="s">
        <v>97</v>
      </c>
      <c r="D309" s="132">
        <v>51912405</v>
      </c>
      <c r="E309" s="105" t="s">
        <v>1241</v>
      </c>
      <c r="F309" s="107" t="s">
        <v>1570</v>
      </c>
      <c r="G309" s="106" t="s">
        <v>36</v>
      </c>
      <c r="H309" s="107" t="s">
        <v>421</v>
      </c>
      <c r="I309" s="108" t="s">
        <v>422</v>
      </c>
      <c r="J309" s="108">
        <v>45</v>
      </c>
      <c r="K309" s="108">
        <v>303</v>
      </c>
      <c r="L309" s="107" t="s">
        <v>146</v>
      </c>
      <c r="M309" s="108" t="s">
        <v>185</v>
      </c>
      <c r="N309" s="109"/>
      <c r="O309" s="110"/>
      <c r="P309" s="110" t="s">
        <v>103</v>
      </c>
      <c r="Q309" s="107" t="s">
        <v>119</v>
      </c>
      <c r="R309" s="111" t="s">
        <v>742</v>
      </c>
      <c r="S309" s="112" t="s">
        <v>846</v>
      </c>
      <c r="T309" s="113"/>
      <c r="U309" s="133" t="s">
        <v>26</v>
      </c>
      <c r="V309" s="115">
        <v>24336</v>
      </c>
      <c r="W309" s="115">
        <f t="shared" ca="1" si="51"/>
        <v>42293.432304166665</v>
      </c>
      <c r="X309" s="116">
        <f t="shared" ca="1" si="65"/>
        <v>48.490410958904107</v>
      </c>
      <c r="Y309" s="117">
        <v>35108</v>
      </c>
      <c r="Z309" s="108">
        <f t="shared" ca="1" si="64"/>
        <v>19.405479452054795</v>
      </c>
      <c r="AA309" s="118"/>
      <c r="AB309" s="119" t="s">
        <v>152</v>
      </c>
      <c r="AC309" s="119" t="s">
        <v>153</v>
      </c>
      <c r="AD309" s="120" t="s">
        <v>110</v>
      </c>
      <c r="AE309" s="119" t="s">
        <v>111</v>
      </c>
      <c r="AF309" s="108">
        <v>33</v>
      </c>
      <c r="AG309" s="108" t="s">
        <v>112</v>
      </c>
      <c r="AH309" s="108" t="s">
        <v>124</v>
      </c>
      <c r="AI309" s="108" t="s">
        <v>114</v>
      </c>
      <c r="AJ309" s="108"/>
      <c r="AK309" s="115">
        <v>40927</v>
      </c>
      <c r="AL309" s="139"/>
      <c r="AM309" s="115" t="s">
        <v>125</v>
      </c>
      <c r="AN309" s="15" t="s">
        <v>1571</v>
      </c>
      <c r="AO309" s="121">
        <f>VLOOKUP(I309,[3]DATOS!$B$6:$D$46,3)</f>
        <v>2779762</v>
      </c>
      <c r="AP309" s="122">
        <f t="shared" si="54"/>
        <v>1806845</v>
      </c>
      <c r="AQ309" s="122">
        <f t="shared" si="55"/>
        <v>4586607</v>
      </c>
      <c r="AR309" s="122">
        <f t="shared" si="56"/>
        <v>0</v>
      </c>
      <c r="AS309" s="122">
        <v>0</v>
      </c>
      <c r="AT309" s="122">
        <v>0</v>
      </c>
      <c r="AU309" s="122"/>
      <c r="AV309" s="122">
        <v>0</v>
      </c>
      <c r="AW309" s="122">
        <f t="shared" si="57"/>
        <v>29000</v>
      </c>
      <c r="AX309" s="122">
        <v>0</v>
      </c>
      <c r="AY309" s="134">
        <v>0</v>
      </c>
      <c r="AZ309" s="122">
        <f t="shared" si="62"/>
        <v>0</v>
      </c>
      <c r="BA309" s="122">
        <f t="shared" si="59"/>
        <v>2779762</v>
      </c>
      <c r="BB309" s="122">
        <f t="shared" si="60"/>
        <v>1835845</v>
      </c>
      <c r="BC309" s="122">
        <f t="shared" si="61"/>
        <v>4615607</v>
      </c>
      <c r="BD309" s="106"/>
      <c r="BE309" s="125" t="str">
        <f t="shared" si="67"/>
        <v>Oficina de Servicios al Consumidor y de Apoyo Empresarial- Grupo de Trabajo de Comunicación</v>
      </c>
      <c r="BF309" s="102"/>
      <c r="BG309" s="103"/>
      <c r="BH309" s="126"/>
      <c r="BI309" s="127"/>
      <c r="BJ309" s="102"/>
      <c r="BK309" s="102"/>
      <c r="BL309" s="102"/>
      <c r="BM309" s="102"/>
      <c r="BN309" s="102"/>
      <c r="BO309" s="102"/>
      <c r="BP309" s="102"/>
      <c r="BQ309" s="102"/>
      <c r="BR309" s="102"/>
      <c r="BS309" s="103"/>
      <c r="BT309" s="103"/>
      <c r="BU309" s="102"/>
      <c r="BV309" s="102"/>
      <c r="BW309" s="102"/>
      <c r="BX309" s="102"/>
      <c r="BY309" s="102"/>
      <c r="BZ309" s="102"/>
      <c r="CA309" s="102"/>
      <c r="CB309" s="102"/>
      <c r="CC309" s="102"/>
      <c r="CD309" s="102"/>
      <c r="CE309" s="102"/>
      <c r="CF309" s="102"/>
      <c r="CG309" s="102"/>
      <c r="CH309" s="102"/>
      <c r="CI309" s="102"/>
      <c r="CJ309" s="102"/>
      <c r="CK309" s="102"/>
      <c r="CL309" s="102"/>
      <c r="CM309" s="102"/>
      <c r="CN309" s="102"/>
      <c r="CO309" s="102"/>
      <c r="CP309" s="102"/>
      <c r="CQ309" s="102"/>
      <c r="CR309" s="102"/>
    </row>
    <row r="310" spans="1:96" s="128" customFormat="1" x14ac:dyDescent="0.2">
      <c r="A310" s="106" t="s">
        <v>95</v>
      </c>
      <c r="B310" s="105" t="s">
        <v>96</v>
      </c>
      <c r="C310" s="106" t="s">
        <v>97</v>
      </c>
      <c r="D310" s="132">
        <v>52251306</v>
      </c>
      <c r="E310" s="105" t="s">
        <v>246</v>
      </c>
      <c r="F310" s="107" t="s">
        <v>1572</v>
      </c>
      <c r="G310" s="106" t="s">
        <v>36</v>
      </c>
      <c r="H310" s="107" t="s">
        <v>620</v>
      </c>
      <c r="I310" s="108" t="s">
        <v>422</v>
      </c>
      <c r="J310" s="108">
        <v>54</v>
      </c>
      <c r="K310" s="108"/>
      <c r="L310" s="107"/>
      <c r="M310" s="108"/>
      <c r="N310" s="109"/>
      <c r="O310" s="110"/>
      <c r="P310" s="110" t="s">
        <v>103</v>
      </c>
      <c r="Q310" s="107" t="s">
        <v>119</v>
      </c>
      <c r="R310" s="111" t="s">
        <v>707</v>
      </c>
      <c r="S310" s="112" t="s">
        <v>1573</v>
      </c>
      <c r="T310" s="112" t="s">
        <v>1574</v>
      </c>
      <c r="U310" s="133" t="s">
        <v>195</v>
      </c>
      <c r="V310" s="115">
        <v>27294</v>
      </c>
      <c r="W310" s="115">
        <f t="shared" ca="1" si="51"/>
        <v>42293.432304166665</v>
      </c>
      <c r="X310" s="116">
        <f t="shared" ca="1" si="65"/>
        <v>40.504109589041093</v>
      </c>
      <c r="Y310" s="117">
        <v>41031</v>
      </c>
      <c r="Z310" s="108">
        <f t="shared" ca="1" si="64"/>
        <v>3.408219178082192</v>
      </c>
      <c r="AA310" s="118"/>
      <c r="AB310" s="119" t="s">
        <v>108</v>
      </c>
      <c r="AC310" s="119" t="s">
        <v>109</v>
      </c>
      <c r="AD310" s="120" t="s">
        <v>110</v>
      </c>
      <c r="AE310" s="119" t="s">
        <v>111</v>
      </c>
      <c r="AF310" s="108">
        <v>31</v>
      </c>
      <c r="AG310" s="108" t="s">
        <v>112</v>
      </c>
      <c r="AH310" s="108" t="s">
        <v>260</v>
      </c>
      <c r="AI310" s="108" t="s">
        <v>213</v>
      </c>
      <c r="AJ310" s="108"/>
      <c r="AK310" s="115"/>
      <c r="AL310" s="115"/>
      <c r="AM310" s="115"/>
      <c r="AN310" s="36" t="s">
        <v>1575</v>
      </c>
      <c r="AO310" s="121">
        <f>VLOOKUP(I310,[3]DATOS!$B$6:$D$46,3)</f>
        <v>2779762</v>
      </c>
      <c r="AP310" s="122">
        <f t="shared" si="54"/>
        <v>1806845</v>
      </c>
      <c r="AQ310" s="122">
        <f t="shared" si="55"/>
        <v>4586607</v>
      </c>
      <c r="AR310" s="122">
        <f t="shared" si="56"/>
        <v>0</v>
      </c>
      <c r="AS310" s="122">
        <v>0</v>
      </c>
      <c r="AT310" s="122">
        <v>0</v>
      </c>
      <c r="AU310" s="122"/>
      <c r="AV310" s="122">
        <v>0</v>
      </c>
      <c r="AW310" s="122">
        <f t="shared" si="57"/>
        <v>29000</v>
      </c>
      <c r="AX310" s="122">
        <v>0</v>
      </c>
      <c r="AY310" s="134">
        <v>0</v>
      </c>
      <c r="AZ310" s="122">
        <f t="shared" si="62"/>
        <v>0</v>
      </c>
      <c r="BA310" s="122">
        <f t="shared" si="59"/>
        <v>2779762</v>
      </c>
      <c r="BB310" s="122">
        <f t="shared" si="60"/>
        <v>1835845</v>
      </c>
      <c r="BC310" s="122">
        <f t="shared" si="61"/>
        <v>4615607</v>
      </c>
      <c r="BD310" s="106"/>
      <c r="BE310" s="125" t="str">
        <f t="shared" si="67"/>
        <v>Oficina de Servicios al Consumidor y de Apoyo Empresarial- Grupo de Trabajo de Atención al Ciudadano</v>
      </c>
      <c r="BF310" s="102"/>
      <c r="BG310" s="103"/>
      <c r="BH310" s="126"/>
      <c r="BI310" s="127"/>
      <c r="BJ310" s="102"/>
      <c r="BK310" s="102"/>
      <c r="BL310" s="102"/>
      <c r="BM310" s="102"/>
      <c r="BN310" s="102"/>
      <c r="BO310" s="102"/>
      <c r="BP310" s="102"/>
      <c r="BQ310" s="102"/>
      <c r="BR310" s="102"/>
      <c r="BS310" s="103"/>
      <c r="BT310" s="103"/>
      <c r="BU310" s="102"/>
      <c r="BV310" s="102"/>
      <c r="BW310" s="102"/>
      <c r="BX310" s="102"/>
      <c r="BY310" s="102"/>
      <c r="BZ310" s="102"/>
      <c r="CA310" s="102"/>
      <c r="CB310" s="102"/>
      <c r="CC310" s="102"/>
      <c r="CD310" s="102"/>
      <c r="CE310" s="102"/>
      <c r="CF310" s="102"/>
      <c r="CG310" s="102"/>
      <c r="CH310" s="102"/>
      <c r="CI310" s="102"/>
      <c r="CJ310" s="102"/>
      <c r="CK310" s="102"/>
      <c r="CL310" s="102"/>
      <c r="CM310" s="102"/>
      <c r="CN310" s="102"/>
      <c r="CO310" s="102"/>
      <c r="CP310" s="102"/>
      <c r="CQ310" s="102"/>
      <c r="CR310" s="102"/>
    </row>
    <row r="311" spans="1:96" s="128" customFormat="1" ht="25.5" x14ac:dyDescent="0.25">
      <c r="A311" s="106" t="s">
        <v>95</v>
      </c>
      <c r="B311" s="105" t="s">
        <v>127</v>
      </c>
      <c r="C311" s="106" t="s">
        <v>97</v>
      </c>
      <c r="D311" s="132">
        <v>39535783</v>
      </c>
      <c r="E311" s="105" t="s">
        <v>1576</v>
      </c>
      <c r="F311" s="107" t="s">
        <v>1577</v>
      </c>
      <c r="G311" s="106" t="s">
        <v>806</v>
      </c>
      <c r="H311" s="107" t="s">
        <v>230</v>
      </c>
      <c r="I311" s="108" t="s">
        <v>811</v>
      </c>
      <c r="J311" s="108">
        <v>407</v>
      </c>
      <c r="K311" s="108">
        <v>480</v>
      </c>
      <c r="L311" s="109" t="s">
        <v>396</v>
      </c>
      <c r="M311" s="110" t="s">
        <v>1128</v>
      </c>
      <c r="N311" s="160" t="s">
        <v>1578</v>
      </c>
      <c r="O311" s="110"/>
      <c r="P311" s="110" t="s">
        <v>103</v>
      </c>
      <c r="Q311" s="107" t="s">
        <v>104</v>
      </c>
      <c r="R311" s="109" t="s">
        <v>186</v>
      </c>
      <c r="S311" s="112" t="s">
        <v>1579</v>
      </c>
      <c r="T311" s="113"/>
      <c r="U311" s="133"/>
      <c r="V311" s="115">
        <v>23319</v>
      </c>
      <c r="W311" s="115">
        <f t="shared" ca="1" si="51"/>
        <v>42293.432304166665</v>
      </c>
      <c r="X311" s="116">
        <f t="shared" ca="1" si="65"/>
        <v>51.238356164383561</v>
      </c>
      <c r="Y311" s="117">
        <v>34709</v>
      </c>
      <c r="Z311" s="108">
        <f t="shared" ca="1" si="64"/>
        <v>20.482191780821918</v>
      </c>
      <c r="AA311" s="118"/>
      <c r="AB311" s="119" t="s">
        <v>152</v>
      </c>
      <c r="AC311" s="119" t="s">
        <v>236</v>
      </c>
      <c r="AD311" s="120" t="s">
        <v>282</v>
      </c>
      <c r="AE311" s="119" t="s">
        <v>137</v>
      </c>
      <c r="AF311" s="108">
        <v>141</v>
      </c>
      <c r="AG311" s="108" t="s">
        <v>112</v>
      </c>
      <c r="AH311" s="108" t="s">
        <v>124</v>
      </c>
      <c r="AI311" s="108" t="s">
        <v>114</v>
      </c>
      <c r="AJ311" s="108"/>
      <c r="AK311" s="115">
        <v>41176</v>
      </c>
      <c r="AL311" s="115"/>
      <c r="AM311" s="115"/>
      <c r="AN311" s="15" t="s">
        <v>1580</v>
      </c>
      <c r="AO311" s="121">
        <f>VLOOKUP(I311,[3]DATOS!$B$6:$D$46,3)</f>
        <v>1253616</v>
      </c>
      <c r="AP311" s="122">
        <f t="shared" si="54"/>
        <v>814850</v>
      </c>
      <c r="AQ311" s="122">
        <f t="shared" si="55"/>
        <v>2068466</v>
      </c>
      <c r="AR311" s="122">
        <f t="shared" si="56"/>
        <v>74000</v>
      </c>
      <c r="AS311" s="122">
        <v>0</v>
      </c>
      <c r="AT311" s="122">
        <v>0</v>
      </c>
      <c r="AU311" s="122"/>
      <c r="AV311" s="122">
        <v>0</v>
      </c>
      <c r="AW311" s="122">
        <f t="shared" si="57"/>
        <v>29000</v>
      </c>
      <c r="AX311" s="122">
        <v>0</v>
      </c>
      <c r="AY311" s="134">
        <f>ROUND(AO311*15%,0)</f>
        <v>188042</v>
      </c>
      <c r="AZ311" s="122">
        <f t="shared" si="62"/>
        <v>0</v>
      </c>
      <c r="BA311" s="122">
        <f t="shared" si="59"/>
        <v>1327616</v>
      </c>
      <c r="BB311" s="122">
        <f t="shared" si="60"/>
        <v>1031892</v>
      </c>
      <c r="BC311" s="122">
        <f t="shared" si="61"/>
        <v>2359508</v>
      </c>
      <c r="BD311" s="106"/>
      <c r="BE311" s="125" t="str">
        <f t="shared" si="67"/>
        <v>Dirección Administrativa- Grupo de Trabajo de Gestión Documental y Recursos Físicos</v>
      </c>
      <c r="BF311" s="102"/>
      <c r="BG311" s="103"/>
      <c r="BH311" s="126"/>
      <c r="BI311" s="127"/>
      <c r="BJ311" s="102"/>
      <c r="BK311" s="102"/>
      <c r="BL311" s="102"/>
      <c r="BM311" s="102"/>
      <c r="BN311" s="102"/>
      <c r="BO311" s="102"/>
      <c r="BP311" s="102"/>
      <c r="BQ311" s="102"/>
      <c r="BR311" s="102"/>
      <c r="BS311" s="103"/>
      <c r="BT311" s="103"/>
      <c r="BU311" s="102"/>
      <c r="BV311" s="102"/>
      <c r="BW311" s="102"/>
      <c r="BX311" s="102"/>
      <c r="BY311" s="102"/>
      <c r="BZ311" s="102"/>
      <c r="CA311" s="102"/>
      <c r="CB311" s="102"/>
      <c r="CC311" s="102"/>
      <c r="CD311" s="102"/>
      <c r="CE311" s="102"/>
      <c r="CF311" s="102"/>
      <c r="CG311" s="102"/>
      <c r="CH311" s="102"/>
      <c r="CI311" s="102"/>
      <c r="CJ311" s="102"/>
      <c r="CK311" s="102"/>
      <c r="CL311" s="102"/>
      <c r="CM311" s="102"/>
      <c r="CN311" s="102"/>
      <c r="CO311" s="102"/>
      <c r="CP311" s="102"/>
      <c r="CQ311" s="102"/>
      <c r="CR311" s="102"/>
    </row>
    <row r="312" spans="1:96" s="128" customFormat="1" x14ac:dyDescent="0.25">
      <c r="A312" s="106" t="s">
        <v>95</v>
      </c>
      <c r="B312" s="105" t="s">
        <v>96</v>
      </c>
      <c r="C312" s="106" t="s">
        <v>97</v>
      </c>
      <c r="D312" s="132">
        <v>53048021</v>
      </c>
      <c r="E312" s="105" t="s">
        <v>705</v>
      </c>
      <c r="F312" s="107" t="s">
        <v>1581</v>
      </c>
      <c r="G312" s="106" t="s">
        <v>36</v>
      </c>
      <c r="H312" s="107" t="s">
        <v>101</v>
      </c>
      <c r="I312" s="108" t="s">
        <v>159</v>
      </c>
      <c r="J312" s="108"/>
      <c r="K312" s="108"/>
      <c r="L312" s="107"/>
      <c r="M312" s="108"/>
      <c r="N312" s="109"/>
      <c r="O312" s="110"/>
      <c r="P312" s="110" t="s">
        <v>695</v>
      </c>
      <c r="Q312" s="107" t="s">
        <v>133</v>
      </c>
      <c r="R312" s="109" t="s">
        <v>371</v>
      </c>
      <c r="S312" s="112" t="s">
        <v>106</v>
      </c>
      <c r="T312" s="112"/>
      <c r="U312" s="133">
        <v>196089</v>
      </c>
      <c r="V312" s="115">
        <v>31055</v>
      </c>
      <c r="W312" s="115">
        <f t="shared" ca="1" si="51"/>
        <v>42293.432304166665</v>
      </c>
      <c r="X312" s="116">
        <f t="shared" ca="1" si="65"/>
        <v>30.350684931506848</v>
      </c>
      <c r="Y312" s="117">
        <v>41134</v>
      </c>
      <c r="Z312" s="108">
        <f t="shared" ca="1" si="64"/>
        <v>3.1315068493150684</v>
      </c>
      <c r="AA312" s="118"/>
      <c r="AB312" s="119" t="s">
        <v>108</v>
      </c>
      <c r="AC312" s="119" t="s">
        <v>109</v>
      </c>
      <c r="AD312" s="120" t="s">
        <v>110</v>
      </c>
      <c r="AE312" s="119" t="s">
        <v>111</v>
      </c>
      <c r="AF312" s="108">
        <v>3210</v>
      </c>
      <c r="AG312" s="108" t="s">
        <v>70</v>
      </c>
      <c r="AH312" s="108" t="s">
        <v>124</v>
      </c>
      <c r="AI312" s="108" t="s">
        <v>155</v>
      </c>
      <c r="AJ312" s="108"/>
      <c r="AK312" s="115">
        <v>42047</v>
      </c>
      <c r="AL312" s="115"/>
      <c r="AM312" s="115"/>
      <c r="AN312" s="16" t="s">
        <v>1582</v>
      </c>
      <c r="AO312" s="121">
        <f>VLOOKUP(I312,[3]DATOS!$B$6:$D$46,3)</f>
        <v>2049478</v>
      </c>
      <c r="AP312" s="122">
        <f t="shared" si="54"/>
        <v>1332161</v>
      </c>
      <c r="AQ312" s="122">
        <f t="shared" si="55"/>
        <v>3381639</v>
      </c>
      <c r="AR312" s="122">
        <f t="shared" si="56"/>
        <v>0</v>
      </c>
      <c r="AS312" s="122">
        <v>0</v>
      </c>
      <c r="AT312" s="122">
        <v>0</v>
      </c>
      <c r="AU312" s="122"/>
      <c r="AV312" s="122">
        <v>0</v>
      </c>
      <c r="AW312" s="122">
        <f t="shared" si="57"/>
        <v>29000</v>
      </c>
      <c r="AX312" s="122">
        <v>0</v>
      </c>
      <c r="AY312" s="134">
        <v>0</v>
      </c>
      <c r="AZ312" s="122">
        <f t="shared" si="62"/>
        <v>0</v>
      </c>
      <c r="BA312" s="122">
        <f t="shared" si="59"/>
        <v>2049478</v>
      </c>
      <c r="BB312" s="122">
        <f t="shared" si="60"/>
        <v>1361161</v>
      </c>
      <c r="BC312" s="122">
        <f t="shared" si="61"/>
        <v>3410639</v>
      </c>
      <c r="BD312" s="106"/>
      <c r="BE312" s="125" t="str">
        <f t="shared" si="67"/>
        <v>Dirección de Investigaciones de Protección de Usuarios de Servicios de Comunicaciones- Grupo de Trabajo de Investigaciones Administrativas de Protección de Usuarios de Servicios de Comunicaciones</v>
      </c>
      <c r="BF312" s="102"/>
      <c r="BG312" s="103"/>
      <c r="BH312" s="126"/>
      <c r="BI312" s="127"/>
      <c r="BJ312" s="102"/>
      <c r="BK312" s="102"/>
      <c r="BL312" s="102"/>
      <c r="BM312" s="102"/>
      <c r="BN312" s="102"/>
      <c r="BO312" s="102"/>
      <c r="BP312" s="102"/>
      <c r="BQ312" s="102"/>
      <c r="BR312" s="102"/>
      <c r="BS312" s="103"/>
      <c r="BT312" s="103"/>
      <c r="BU312" s="102"/>
      <c r="BV312" s="102"/>
      <c r="BW312" s="102"/>
      <c r="BX312" s="102"/>
      <c r="BY312" s="102"/>
      <c r="BZ312" s="102"/>
      <c r="CA312" s="102"/>
      <c r="CB312" s="102"/>
      <c r="CC312" s="102"/>
      <c r="CD312" s="102"/>
      <c r="CE312" s="102"/>
      <c r="CF312" s="102"/>
      <c r="CG312" s="102"/>
      <c r="CH312" s="102"/>
      <c r="CI312" s="102"/>
      <c r="CJ312" s="102"/>
      <c r="CK312" s="102"/>
      <c r="CL312" s="102"/>
      <c r="CM312" s="102"/>
      <c r="CN312" s="102"/>
      <c r="CO312" s="102"/>
      <c r="CR312" s="102"/>
    </row>
    <row r="313" spans="1:96" s="128" customFormat="1" x14ac:dyDescent="0.25">
      <c r="A313" s="106" t="s">
        <v>140</v>
      </c>
      <c r="B313" s="105" t="s">
        <v>206</v>
      </c>
      <c r="C313" s="106" t="s">
        <v>142</v>
      </c>
      <c r="D313" s="132">
        <v>4443386</v>
      </c>
      <c r="E313" s="105" t="s">
        <v>1583</v>
      </c>
      <c r="F313" s="107" t="s">
        <v>1584</v>
      </c>
      <c r="G313" s="106" t="s">
        <v>1585</v>
      </c>
      <c r="H313" s="107" t="s">
        <v>130</v>
      </c>
      <c r="I313" s="108" t="s">
        <v>209</v>
      </c>
      <c r="J313" s="108">
        <v>378</v>
      </c>
      <c r="K313" s="108"/>
      <c r="L313" s="109"/>
      <c r="M313" s="110"/>
      <c r="N313" s="160" t="s">
        <v>1586</v>
      </c>
      <c r="O313" s="110"/>
      <c r="P313" s="110" t="s">
        <v>103</v>
      </c>
      <c r="Q313" s="107" t="s">
        <v>249</v>
      </c>
      <c r="R313" s="111" t="s">
        <v>250</v>
      </c>
      <c r="S313" s="112" t="s">
        <v>1587</v>
      </c>
      <c r="T313" s="151" t="s">
        <v>120</v>
      </c>
      <c r="U313" s="114"/>
      <c r="V313" s="115">
        <v>21507</v>
      </c>
      <c r="W313" s="115">
        <f t="shared" ca="1" si="51"/>
        <v>42293.432304166665</v>
      </c>
      <c r="X313" s="116">
        <f t="shared" ca="1" si="65"/>
        <v>56.131506849315066</v>
      </c>
      <c r="Y313" s="117">
        <v>37952</v>
      </c>
      <c r="Z313" s="108">
        <f t="shared" ca="1" si="64"/>
        <v>11.723287671232876</v>
      </c>
      <c r="AA313" s="118"/>
      <c r="AB313" s="119" t="s">
        <v>108</v>
      </c>
      <c r="AC313" s="119" t="s">
        <v>136</v>
      </c>
      <c r="AD313" s="120" t="s">
        <v>282</v>
      </c>
      <c r="AE313" s="119" t="s">
        <v>211</v>
      </c>
      <c r="AF313" s="89">
        <v>14</v>
      </c>
      <c r="AG313" s="108" t="s">
        <v>112</v>
      </c>
      <c r="AH313" s="108" t="s">
        <v>212</v>
      </c>
      <c r="AI313" s="108" t="s">
        <v>114</v>
      </c>
      <c r="AJ313" s="108"/>
      <c r="AK313" s="115"/>
      <c r="AL313" s="115"/>
      <c r="AM313" s="115"/>
      <c r="AN313" s="15" t="s">
        <v>1588</v>
      </c>
      <c r="AO313" s="121">
        <f>VLOOKUP(I313,[3]DATOS!$B$6:$D$46,3)</f>
        <v>1382979</v>
      </c>
      <c r="AP313" s="122">
        <f t="shared" si="54"/>
        <v>898936</v>
      </c>
      <c r="AQ313" s="122">
        <f t="shared" si="55"/>
        <v>2281915</v>
      </c>
      <c r="AR313" s="122">
        <f t="shared" si="56"/>
        <v>0</v>
      </c>
      <c r="AS313" s="122">
        <v>0</v>
      </c>
      <c r="AT313" s="122">
        <v>0</v>
      </c>
      <c r="AU313" s="122"/>
      <c r="AV313" s="122">
        <v>0</v>
      </c>
      <c r="AW313" s="122">
        <f t="shared" si="57"/>
        <v>29000</v>
      </c>
      <c r="AX313" s="122">
        <v>0</v>
      </c>
      <c r="AY313" s="134">
        <f>ROUND(AO313*15%,0)</f>
        <v>207447</v>
      </c>
      <c r="AZ313" s="122">
        <f t="shared" si="62"/>
        <v>0</v>
      </c>
      <c r="BA313" s="122">
        <f t="shared" si="59"/>
        <v>1382979</v>
      </c>
      <c r="BB313" s="122">
        <f t="shared" si="60"/>
        <v>1135383</v>
      </c>
      <c r="BC313" s="122">
        <f t="shared" si="61"/>
        <v>2518362</v>
      </c>
      <c r="BD313" s="106"/>
      <c r="BE313" s="125" t="str">
        <f t="shared" si="67"/>
        <v>Oficina Asesora Jurídica- Grupo de Trabajo de Gestión Judicial</v>
      </c>
      <c r="BF313" s="102"/>
      <c r="BG313" s="103"/>
      <c r="BH313" s="126"/>
      <c r="BI313" s="127"/>
      <c r="BJ313" s="102"/>
      <c r="BK313" s="102"/>
      <c r="BL313" s="102"/>
      <c r="BM313" s="102"/>
      <c r="BN313" s="102"/>
      <c r="BO313" s="102"/>
      <c r="BP313" s="102"/>
      <c r="BQ313" s="102"/>
      <c r="BR313" s="102"/>
      <c r="BS313" s="103"/>
      <c r="BT313" s="103"/>
      <c r="BU313" s="102"/>
      <c r="BV313" s="102"/>
      <c r="BW313" s="102"/>
      <c r="BX313" s="102"/>
      <c r="BY313" s="102"/>
      <c r="BZ313" s="102"/>
      <c r="CA313" s="102"/>
      <c r="CB313" s="102"/>
      <c r="CC313" s="102"/>
      <c r="CD313" s="102"/>
      <c r="CE313" s="102"/>
      <c r="CF313" s="102"/>
      <c r="CG313" s="102"/>
      <c r="CH313" s="102"/>
      <c r="CI313" s="102"/>
      <c r="CJ313" s="102"/>
      <c r="CK313" s="102"/>
      <c r="CL313" s="102"/>
      <c r="CM313" s="102"/>
      <c r="CN313" s="102"/>
      <c r="CO313" s="102"/>
      <c r="CP313" s="102"/>
      <c r="CQ313" s="102"/>
      <c r="CR313" s="102"/>
    </row>
    <row r="314" spans="1:96" s="177" customFormat="1" ht="102" x14ac:dyDescent="0.25">
      <c r="A314" s="106" t="s">
        <v>95</v>
      </c>
      <c r="B314" s="105" t="s">
        <v>276</v>
      </c>
      <c r="C314" s="106" t="s">
        <v>97</v>
      </c>
      <c r="D314" s="132">
        <v>52291168</v>
      </c>
      <c r="E314" s="105" t="s">
        <v>1589</v>
      </c>
      <c r="F314" s="107" t="s">
        <v>1590</v>
      </c>
      <c r="G314" s="106" t="s">
        <v>36</v>
      </c>
      <c r="H314" s="107" t="s">
        <v>145</v>
      </c>
      <c r="I314" s="108" t="s">
        <v>159</v>
      </c>
      <c r="J314" s="108">
        <v>596</v>
      </c>
      <c r="K314" s="108">
        <v>457</v>
      </c>
      <c r="L314" s="109" t="s">
        <v>231</v>
      </c>
      <c r="M314" s="110" t="s">
        <v>232</v>
      </c>
      <c r="N314" s="109" t="s">
        <v>148</v>
      </c>
      <c r="O314" s="110"/>
      <c r="P314" s="110" t="s">
        <v>103</v>
      </c>
      <c r="Q314" s="107" t="s">
        <v>217</v>
      </c>
      <c r="R314" s="111" t="s">
        <v>120</v>
      </c>
      <c r="S314" s="112" t="s">
        <v>1591</v>
      </c>
      <c r="T314" s="113" t="s">
        <v>820</v>
      </c>
      <c r="U314" s="133"/>
      <c r="V314" s="115">
        <v>26979</v>
      </c>
      <c r="W314" s="115">
        <f t="shared" ca="1" si="51"/>
        <v>42293.432304166665</v>
      </c>
      <c r="X314" s="116">
        <f t="shared" ca="1" si="65"/>
        <v>41.356164383561641</v>
      </c>
      <c r="Y314" s="117">
        <v>35478</v>
      </c>
      <c r="Z314" s="108">
        <f t="shared" ca="1" si="64"/>
        <v>18.408219178082192</v>
      </c>
      <c r="AA314" s="118"/>
      <c r="AB314" s="119" t="s">
        <v>152</v>
      </c>
      <c r="AC314" s="119" t="s">
        <v>153</v>
      </c>
      <c r="AD314" s="120" t="s">
        <v>110</v>
      </c>
      <c r="AE314" s="119" t="s">
        <v>111</v>
      </c>
      <c r="AF314" s="108">
        <v>2020</v>
      </c>
      <c r="AG314" s="108" t="s">
        <v>70</v>
      </c>
      <c r="AH314" s="108" t="s">
        <v>124</v>
      </c>
      <c r="AI314" s="108" t="s">
        <v>155</v>
      </c>
      <c r="AJ314" s="108"/>
      <c r="AK314" s="115" t="s">
        <v>1592</v>
      </c>
      <c r="AL314" s="115"/>
      <c r="AM314" s="115"/>
      <c r="AN314" s="17" t="s">
        <v>1593</v>
      </c>
      <c r="AO314" s="121">
        <f>VLOOKUP(I314,[3]DATOS!$B$6:$D$46,3)</f>
        <v>2049478</v>
      </c>
      <c r="AP314" s="122">
        <f t="shared" si="54"/>
        <v>1332161</v>
      </c>
      <c r="AQ314" s="122">
        <f t="shared" si="55"/>
        <v>3381639</v>
      </c>
      <c r="AR314" s="122">
        <f t="shared" si="56"/>
        <v>0</v>
      </c>
      <c r="AS314" s="122">
        <v>0</v>
      </c>
      <c r="AT314" s="122">
        <v>0</v>
      </c>
      <c r="AU314" s="122"/>
      <c r="AV314" s="122">
        <v>0</v>
      </c>
      <c r="AW314" s="122">
        <f t="shared" si="57"/>
        <v>29000</v>
      </c>
      <c r="AX314" s="122">
        <v>0</v>
      </c>
      <c r="AY314" s="134">
        <v>0</v>
      </c>
      <c r="AZ314" s="122">
        <f t="shared" si="62"/>
        <v>0</v>
      </c>
      <c r="BA314" s="122">
        <f t="shared" si="59"/>
        <v>2049478</v>
      </c>
      <c r="BB314" s="122">
        <f t="shared" si="60"/>
        <v>1361161</v>
      </c>
      <c r="BC314" s="122">
        <f t="shared" si="61"/>
        <v>3410639</v>
      </c>
      <c r="BD314" s="106"/>
      <c r="BE314" s="125" t="str">
        <f t="shared" si="67"/>
        <v>Dirección de Nuevas Creaciones</v>
      </c>
      <c r="BF314" s="102"/>
      <c r="BG314" s="103"/>
      <c r="BH314" s="126"/>
      <c r="BI314" s="127"/>
      <c r="BJ314" s="102"/>
      <c r="BK314" s="102"/>
      <c r="BL314" s="102"/>
      <c r="BM314" s="102"/>
      <c r="BN314" s="102"/>
      <c r="BO314" s="102"/>
      <c r="BP314" s="102"/>
      <c r="BQ314" s="102"/>
      <c r="BR314" s="102"/>
      <c r="BS314" s="103"/>
      <c r="BT314" s="103"/>
      <c r="BU314" s="102"/>
      <c r="BV314" s="102"/>
      <c r="BW314" s="102"/>
      <c r="BX314" s="102"/>
      <c r="BY314" s="102"/>
      <c r="BZ314" s="102"/>
      <c r="CA314" s="102"/>
      <c r="CB314" s="102"/>
      <c r="CC314" s="102"/>
      <c r="CD314" s="102"/>
      <c r="CE314" s="102"/>
      <c r="CF314" s="102"/>
      <c r="CG314" s="102"/>
      <c r="CH314" s="102"/>
      <c r="CI314" s="102"/>
      <c r="CJ314" s="102"/>
      <c r="CK314" s="102"/>
      <c r="CL314" s="102"/>
      <c r="CM314" s="102"/>
      <c r="CN314" s="102"/>
      <c r="CO314" s="102"/>
      <c r="CP314" s="102"/>
      <c r="CQ314" s="102"/>
      <c r="CR314" s="102"/>
    </row>
    <row r="315" spans="1:96" s="177" customFormat="1" x14ac:dyDescent="0.25">
      <c r="A315" s="106" t="s">
        <v>95</v>
      </c>
      <c r="B315" s="105" t="s">
        <v>127</v>
      </c>
      <c r="C315" s="106" t="s">
        <v>97</v>
      </c>
      <c r="D315" s="132">
        <v>35328747</v>
      </c>
      <c r="E315" s="105" t="s">
        <v>1594</v>
      </c>
      <c r="F315" s="107" t="s">
        <v>1595</v>
      </c>
      <c r="G315" s="106" t="s">
        <v>1596</v>
      </c>
      <c r="H315" s="107" t="s">
        <v>773</v>
      </c>
      <c r="I315" s="108" t="s">
        <v>487</v>
      </c>
      <c r="J315" s="108"/>
      <c r="K315" s="108">
        <v>479</v>
      </c>
      <c r="L315" s="109" t="s">
        <v>396</v>
      </c>
      <c r="M315" s="110" t="s">
        <v>287</v>
      </c>
      <c r="N315" s="109"/>
      <c r="O315" s="110"/>
      <c r="P315" s="110" t="s">
        <v>103</v>
      </c>
      <c r="Q315" s="107" t="s">
        <v>233</v>
      </c>
      <c r="R315" s="109" t="s">
        <v>1597</v>
      </c>
      <c r="S315" s="112" t="s">
        <v>267</v>
      </c>
      <c r="T315" s="113"/>
      <c r="U315" s="133"/>
      <c r="V315" s="115">
        <v>20958</v>
      </c>
      <c r="W315" s="115">
        <f t="shared" ca="1" si="51"/>
        <v>42293.432304166665</v>
      </c>
      <c r="X315" s="116">
        <f t="shared" ca="1" si="65"/>
        <v>57.610958904109587</v>
      </c>
      <c r="Y315" s="117">
        <v>29068</v>
      </c>
      <c r="Z315" s="108">
        <f t="shared" ca="1" si="64"/>
        <v>35.712328767123289</v>
      </c>
      <c r="AA315" s="118"/>
      <c r="AB315" s="119" t="s">
        <v>152</v>
      </c>
      <c r="AC315" s="119" t="s">
        <v>268</v>
      </c>
      <c r="AD315" s="120" t="s">
        <v>110</v>
      </c>
      <c r="AE315" s="119" t="s">
        <v>253</v>
      </c>
      <c r="AF315" s="108">
        <v>1007</v>
      </c>
      <c r="AG315" s="108" t="s">
        <v>361</v>
      </c>
      <c r="AH315" s="108" t="s">
        <v>124</v>
      </c>
      <c r="AI315" s="108" t="s">
        <v>660</v>
      </c>
      <c r="AJ315" s="108"/>
      <c r="AK315" s="115">
        <v>41703</v>
      </c>
      <c r="AL315" s="115"/>
      <c r="AM315" s="115"/>
      <c r="AN315" s="17" t="s">
        <v>1598</v>
      </c>
      <c r="AO315" s="121">
        <f>VLOOKUP(I315,[3]DATOS!$B$6:$D$46,3)</f>
        <v>1311843</v>
      </c>
      <c r="AP315" s="122">
        <f t="shared" si="54"/>
        <v>852698</v>
      </c>
      <c r="AQ315" s="122">
        <f t="shared" si="55"/>
        <v>2164541</v>
      </c>
      <c r="AR315" s="122">
        <f t="shared" si="56"/>
        <v>0</v>
      </c>
      <c r="AS315" s="122">
        <v>0</v>
      </c>
      <c r="AT315" s="122">
        <v>0</v>
      </c>
      <c r="AU315" s="122"/>
      <c r="AV315" s="122">
        <v>0</v>
      </c>
      <c r="AW315" s="122">
        <f t="shared" si="57"/>
        <v>29000</v>
      </c>
      <c r="AX315" s="122">
        <v>0</v>
      </c>
      <c r="AY315" s="134">
        <v>0</v>
      </c>
      <c r="AZ315" s="122">
        <f t="shared" si="62"/>
        <v>0</v>
      </c>
      <c r="BA315" s="122">
        <f t="shared" si="59"/>
        <v>1311843</v>
      </c>
      <c r="BB315" s="122">
        <f t="shared" si="60"/>
        <v>881698</v>
      </c>
      <c r="BC315" s="122">
        <f t="shared" si="61"/>
        <v>2193541</v>
      </c>
      <c r="BD315" s="106"/>
      <c r="BE315" s="102"/>
      <c r="BF315" s="102"/>
      <c r="BG315" s="103"/>
      <c r="BH315" s="103"/>
      <c r="BI315" s="103"/>
      <c r="BJ315" s="102"/>
      <c r="BK315" s="102"/>
      <c r="BL315" s="102"/>
      <c r="BM315" s="102"/>
      <c r="BN315" s="102"/>
      <c r="BO315" s="102"/>
      <c r="BP315" s="102"/>
      <c r="BQ315" s="102"/>
      <c r="BR315" s="102"/>
      <c r="BS315" s="103"/>
      <c r="BT315" s="103"/>
      <c r="BU315" s="102"/>
      <c r="BV315" s="102"/>
      <c r="BW315" s="102"/>
      <c r="BX315" s="102"/>
      <c r="BY315" s="102"/>
      <c r="BZ315" s="102"/>
      <c r="CA315" s="102"/>
      <c r="CB315" s="102"/>
      <c r="CC315" s="102"/>
      <c r="CD315" s="102"/>
      <c r="CE315" s="102"/>
      <c r="CF315" s="102"/>
      <c r="CG315" s="102"/>
      <c r="CH315" s="102"/>
      <c r="CI315" s="102"/>
      <c r="CJ315" s="102"/>
      <c r="CK315" s="102"/>
      <c r="CL315" s="102"/>
      <c r="CM315" s="102"/>
      <c r="CN315" s="102"/>
      <c r="CO315" s="102"/>
      <c r="CP315" s="102"/>
      <c r="CQ315" s="102"/>
      <c r="CR315" s="102"/>
    </row>
    <row r="316" spans="1:96" s="128" customFormat="1" x14ac:dyDescent="0.25">
      <c r="A316" s="106" t="s">
        <v>95</v>
      </c>
      <c r="B316" s="105" t="s">
        <v>127</v>
      </c>
      <c r="C316" s="106" t="s">
        <v>97</v>
      </c>
      <c r="D316" s="132">
        <v>1136879750</v>
      </c>
      <c r="E316" s="105" t="s">
        <v>1599</v>
      </c>
      <c r="F316" s="107" t="s">
        <v>1600</v>
      </c>
      <c r="G316" s="106" t="s">
        <v>36</v>
      </c>
      <c r="H316" s="107" t="s">
        <v>130</v>
      </c>
      <c r="I316" s="108" t="s">
        <v>209</v>
      </c>
      <c r="J316" s="108"/>
      <c r="K316" s="108"/>
      <c r="L316" s="107"/>
      <c r="M316" s="108"/>
      <c r="N316" s="160" t="s">
        <v>1601</v>
      </c>
      <c r="O316" s="110"/>
      <c r="P316" s="110" t="s">
        <v>103</v>
      </c>
      <c r="Q316" s="107" t="s">
        <v>321</v>
      </c>
      <c r="R316" s="109" t="s">
        <v>967</v>
      </c>
      <c r="S316" s="112" t="s">
        <v>106</v>
      </c>
      <c r="T316" s="113"/>
      <c r="U316" s="133"/>
      <c r="V316" s="115">
        <v>32153</v>
      </c>
      <c r="W316" s="115">
        <f t="shared" ca="1" si="51"/>
        <v>42293.432304166665</v>
      </c>
      <c r="X316" s="116">
        <f t="shared" ca="1" si="65"/>
        <v>27.383561643835616</v>
      </c>
      <c r="Y316" s="117">
        <v>41810</v>
      </c>
      <c r="Z316" s="108">
        <f t="shared" ca="1" si="64"/>
        <v>1.3041095890410959</v>
      </c>
      <c r="AA316" s="118"/>
      <c r="AB316" s="119" t="s">
        <v>108</v>
      </c>
      <c r="AC316" s="119" t="s">
        <v>136</v>
      </c>
      <c r="AD316" s="120" t="s">
        <v>282</v>
      </c>
      <c r="AE316" s="119" t="s">
        <v>137</v>
      </c>
      <c r="AF316" s="108">
        <v>2016</v>
      </c>
      <c r="AG316" s="108" t="s">
        <v>70</v>
      </c>
      <c r="AH316" s="108" t="s">
        <v>221</v>
      </c>
      <c r="AI316" s="108" t="s">
        <v>155</v>
      </c>
      <c r="AJ316" s="108"/>
      <c r="AK316" s="115"/>
      <c r="AL316" s="139"/>
      <c r="AM316" s="115"/>
      <c r="AN316" s="15" t="s">
        <v>1602</v>
      </c>
      <c r="AO316" s="121">
        <f>VLOOKUP(I316,[3]DATOS!$B$6:$D$46,3)</f>
        <v>1382979</v>
      </c>
      <c r="AP316" s="122">
        <f t="shared" si="54"/>
        <v>898936</v>
      </c>
      <c r="AQ316" s="122">
        <f t="shared" si="55"/>
        <v>2281915</v>
      </c>
      <c r="AR316" s="122">
        <f t="shared" si="56"/>
        <v>0</v>
      </c>
      <c r="AS316" s="122">
        <v>0</v>
      </c>
      <c r="AT316" s="122">
        <v>0</v>
      </c>
      <c r="AU316" s="122"/>
      <c r="AV316" s="122">
        <v>0</v>
      </c>
      <c r="AW316" s="122">
        <f t="shared" si="57"/>
        <v>29000</v>
      </c>
      <c r="AX316" s="122">
        <v>0</v>
      </c>
      <c r="AY316" s="134">
        <v>0</v>
      </c>
      <c r="AZ316" s="122">
        <f t="shared" si="62"/>
        <v>0</v>
      </c>
      <c r="BA316" s="122">
        <f t="shared" si="59"/>
        <v>1382979</v>
      </c>
      <c r="BB316" s="122">
        <f t="shared" si="60"/>
        <v>927936</v>
      </c>
      <c r="BC316" s="122">
        <f t="shared" si="61"/>
        <v>2310915</v>
      </c>
      <c r="BD316" s="106"/>
      <c r="BE316" s="102"/>
      <c r="BF316" s="102"/>
      <c r="BG316" s="103"/>
      <c r="BH316" s="103"/>
      <c r="BI316" s="103"/>
      <c r="BJ316" s="102"/>
      <c r="BK316" s="102"/>
      <c r="BL316" s="102"/>
      <c r="BM316" s="102"/>
      <c r="BN316" s="102"/>
      <c r="BO316" s="102"/>
      <c r="BP316" s="102"/>
      <c r="BQ316" s="102"/>
      <c r="BR316" s="102"/>
      <c r="BS316" s="103"/>
      <c r="BT316" s="103"/>
      <c r="BU316" s="102"/>
      <c r="BV316" s="102"/>
      <c r="BW316" s="102"/>
      <c r="BX316" s="102"/>
      <c r="BY316" s="102"/>
      <c r="BZ316" s="102"/>
      <c r="CA316" s="102"/>
      <c r="CB316" s="102"/>
      <c r="CC316" s="102"/>
      <c r="CD316" s="102"/>
      <c r="CE316" s="102"/>
      <c r="CF316" s="102"/>
      <c r="CG316" s="102"/>
      <c r="CH316" s="102"/>
      <c r="CI316" s="102"/>
      <c r="CJ316" s="102"/>
      <c r="CK316" s="102"/>
      <c r="CL316" s="102"/>
      <c r="CM316" s="102"/>
      <c r="CN316" s="102"/>
      <c r="CO316" s="102"/>
      <c r="CP316" s="102"/>
      <c r="CQ316" s="102"/>
      <c r="CR316" s="102"/>
    </row>
    <row r="317" spans="1:96" s="128" customFormat="1" ht="25.5" x14ac:dyDescent="0.25">
      <c r="A317" s="106" t="s">
        <v>95</v>
      </c>
      <c r="B317" s="105" t="s">
        <v>1603</v>
      </c>
      <c r="C317" s="106" t="s">
        <v>97</v>
      </c>
      <c r="D317" s="132">
        <v>52265578</v>
      </c>
      <c r="E317" s="105" t="s">
        <v>1604</v>
      </c>
      <c r="F317" s="107" t="s">
        <v>1605</v>
      </c>
      <c r="G317" s="106" t="s">
        <v>36</v>
      </c>
      <c r="H317" s="107" t="s">
        <v>101</v>
      </c>
      <c r="I317" s="108" t="s">
        <v>193</v>
      </c>
      <c r="J317" s="108"/>
      <c r="K317" s="108"/>
      <c r="L317" s="111" t="s">
        <v>120</v>
      </c>
      <c r="M317" s="136" t="s">
        <v>120</v>
      </c>
      <c r="N317" s="111"/>
      <c r="O317" s="136"/>
      <c r="P317" s="110" t="s">
        <v>202</v>
      </c>
      <c r="Q317" s="107" t="s">
        <v>306</v>
      </c>
      <c r="R317" s="111" t="s">
        <v>475</v>
      </c>
      <c r="S317" s="112" t="s">
        <v>106</v>
      </c>
      <c r="T317" s="113" t="s">
        <v>1606</v>
      </c>
      <c r="U317" s="133">
        <v>121561</v>
      </c>
      <c r="V317" s="115">
        <v>27999</v>
      </c>
      <c r="W317" s="115">
        <f t="shared" ca="1" si="51"/>
        <v>42293.432304166665</v>
      </c>
      <c r="X317" s="116">
        <f t="shared" ca="1" si="65"/>
        <v>38.6</v>
      </c>
      <c r="Y317" s="117">
        <v>38117</v>
      </c>
      <c r="Z317" s="108">
        <f t="shared" ca="1" si="64"/>
        <v>11.276712328767124</v>
      </c>
      <c r="AA317" s="118"/>
      <c r="AB317" s="119" t="s">
        <v>108</v>
      </c>
      <c r="AC317" s="119" t="s">
        <v>109</v>
      </c>
      <c r="AD317" s="120" t="s">
        <v>110</v>
      </c>
      <c r="AE317" s="119" t="s">
        <v>111</v>
      </c>
      <c r="AF317" s="108">
        <v>2005</v>
      </c>
      <c r="AG317" s="108" t="s">
        <v>70</v>
      </c>
      <c r="AH317" s="108" t="s">
        <v>160</v>
      </c>
      <c r="AI317" s="108" t="s">
        <v>155</v>
      </c>
      <c r="AJ317" s="138"/>
      <c r="AK317" s="139">
        <v>42128</v>
      </c>
      <c r="AL317" s="139"/>
      <c r="AM317" s="115" t="s">
        <v>138</v>
      </c>
      <c r="AN317" s="17" t="s">
        <v>1607</v>
      </c>
      <c r="AO317" s="121">
        <f>VLOOKUP(I317,[3]DATOS!$B$6:$D$46,3)</f>
        <v>2320554</v>
      </c>
      <c r="AP317" s="122">
        <f t="shared" si="54"/>
        <v>1508360</v>
      </c>
      <c r="AQ317" s="122">
        <f t="shared" si="55"/>
        <v>3828914</v>
      </c>
      <c r="AR317" s="122">
        <f t="shared" si="56"/>
        <v>0</v>
      </c>
      <c r="AS317" s="122">
        <v>0</v>
      </c>
      <c r="AT317" s="122">
        <f>ROUND(+AQ317*20%,0)</f>
        <v>765783</v>
      </c>
      <c r="AU317" s="122"/>
      <c r="AV317" s="122">
        <v>0</v>
      </c>
      <c r="AW317" s="122">
        <f t="shared" si="57"/>
        <v>29000</v>
      </c>
      <c r="AX317" s="122">
        <v>0</v>
      </c>
      <c r="AY317" s="134">
        <v>0</v>
      </c>
      <c r="AZ317" s="122">
        <f t="shared" si="62"/>
        <v>0</v>
      </c>
      <c r="BA317" s="122">
        <f t="shared" si="59"/>
        <v>3086337</v>
      </c>
      <c r="BB317" s="122">
        <f t="shared" si="60"/>
        <v>1537360</v>
      </c>
      <c r="BC317" s="122">
        <f t="shared" si="61"/>
        <v>4623697</v>
      </c>
      <c r="BD317" s="106"/>
      <c r="BE317" s="125" t="str">
        <f>+CONCATENATE(Q317,R317)</f>
        <v>Despacho del Superintendente Delegado para la Propiedad Industrial- Grupo de Trabajo de Centro de Información Tecnológica y Apoyo a la Gestión de la Propiedad Industrial</v>
      </c>
      <c r="BF317" s="102"/>
      <c r="BG317" s="103"/>
      <c r="BH317" s="126"/>
      <c r="BI317" s="127"/>
      <c r="BJ317" s="102"/>
      <c r="BK317" s="102"/>
      <c r="BL317" s="102"/>
      <c r="BM317" s="102"/>
      <c r="BN317" s="102"/>
      <c r="BO317" s="102"/>
      <c r="BP317" s="102"/>
      <c r="BQ317" s="102"/>
      <c r="BR317" s="102"/>
      <c r="BS317" s="103"/>
      <c r="BT317" s="103"/>
      <c r="BU317" s="102"/>
      <c r="BV317" s="102"/>
      <c r="BW317" s="102"/>
      <c r="BX317" s="102"/>
      <c r="BY317" s="102"/>
      <c r="BZ317" s="102"/>
      <c r="CA317" s="102"/>
      <c r="CB317" s="102"/>
      <c r="CC317" s="102"/>
      <c r="CD317" s="102"/>
      <c r="CE317" s="102"/>
      <c r="CF317" s="102"/>
      <c r="CG317" s="102"/>
      <c r="CH317" s="102"/>
      <c r="CI317" s="102"/>
      <c r="CJ317" s="102"/>
      <c r="CK317" s="102"/>
      <c r="CL317" s="102"/>
      <c r="CM317" s="102"/>
      <c r="CN317" s="102"/>
      <c r="CO317" s="102"/>
      <c r="CP317" s="102"/>
      <c r="CQ317" s="102"/>
      <c r="CR317" s="102"/>
    </row>
    <row r="318" spans="1:96" s="128" customFormat="1" ht="38.25" x14ac:dyDescent="0.25">
      <c r="A318" s="106" t="s">
        <v>95</v>
      </c>
      <c r="B318" s="105" t="s">
        <v>96</v>
      </c>
      <c r="C318" s="106" t="s">
        <v>97</v>
      </c>
      <c r="D318" s="132">
        <v>52029154</v>
      </c>
      <c r="E318" s="105" t="s">
        <v>1608</v>
      </c>
      <c r="F318" s="88" t="s">
        <v>1609</v>
      </c>
      <c r="G318" s="106" t="s">
        <v>36</v>
      </c>
      <c r="H318" s="107" t="s">
        <v>101</v>
      </c>
      <c r="I318" s="108" t="s">
        <v>147</v>
      </c>
      <c r="J318" s="108">
        <v>216</v>
      </c>
      <c r="K318" s="108"/>
      <c r="L318" s="107"/>
      <c r="M318" s="108"/>
      <c r="N318" s="109"/>
      <c r="O318" s="110"/>
      <c r="P318" s="110" t="s">
        <v>103</v>
      </c>
      <c r="Q318" s="107" t="s">
        <v>119</v>
      </c>
      <c r="R318" s="111" t="s">
        <v>616</v>
      </c>
      <c r="S318" s="112" t="s">
        <v>298</v>
      </c>
      <c r="T318" s="112" t="s">
        <v>889</v>
      </c>
      <c r="U318" s="133"/>
      <c r="V318" s="115">
        <v>25903</v>
      </c>
      <c r="W318" s="115">
        <f t="shared" ca="1" si="51"/>
        <v>42293.432304166665</v>
      </c>
      <c r="X318" s="116">
        <f t="shared" ca="1" si="65"/>
        <v>44.260273972602739</v>
      </c>
      <c r="Y318" s="117">
        <v>41429</v>
      </c>
      <c r="Z318" s="108">
        <f t="shared" ca="1" si="64"/>
        <v>2.3342465753424659</v>
      </c>
      <c r="AA318" s="118"/>
      <c r="AB318" s="119" t="s">
        <v>108</v>
      </c>
      <c r="AC318" s="119" t="s">
        <v>109</v>
      </c>
      <c r="AD318" s="120" t="s">
        <v>110</v>
      </c>
      <c r="AE318" s="119" t="s">
        <v>111</v>
      </c>
      <c r="AF318" s="108">
        <v>37</v>
      </c>
      <c r="AG318" s="108" t="s">
        <v>112</v>
      </c>
      <c r="AH318" s="108" t="s">
        <v>160</v>
      </c>
      <c r="AI318" s="108" t="s">
        <v>379</v>
      </c>
      <c r="AJ318" s="108"/>
      <c r="AK318" s="115"/>
      <c r="AL318" s="115"/>
      <c r="AM318" s="115"/>
      <c r="AN318" s="16" t="s">
        <v>1610</v>
      </c>
      <c r="AO318" s="121">
        <f>VLOOKUP(I318,[3]DATOS!$B$6:$D$46,3)</f>
        <v>1887093</v>
      </c>
      <c r="AP318" s="122">
        <f t="shared" si="54"/>
        <v>1226610</v>
      </c>
      <c r="AQ318" s="122">
        <f t="shared" si="55"/>
        <v>3113703</v>
      </c>
      <c r="AR318" s="122">
        <f t="shared" si="56"/>
        <v>0</v>
      </c>
      <c r="AS318" s="122">
        <v>0</v>
      </c>
      <c r="AT318" s="122">
        <v>0</v>
      </c>
      <c r="AU318" s="122"/>
      <c r="AV318" s="122">
        <v>0</v>
      </c>
      <c r="AW318" s="122">
        <f t="shared" si="57"/>
        <v>29000</v>
      </c>
      <c r="AX318" s="122">
        <v>0</v>
      </c>
      <c r="AY318" s="134">
        <v>0</v>
      </c>
      <c r="AZ318" s="122">
        <f t="shared" si="62"/>
        <v>0</v>
      </c>
      <c r="BA318" s="122">
        <f t="shared" si="59"/>
        <v>1887093</v>
      </c>
      <c r="BB318" s="122">
        <f t="shared" si="60"/>
        <v>1255610</v>
      </c>
      <c r="BC318" s="122">
        <f t="shared" si="61"/>
        <v>3142703</v>
      </c>
      <c r="BD318" s="106"/>
      <c r="BE318" s="125" t="str">
        <f>+CONCATENATE(Q318,R318)</f>
        <v>Oficina de Servicios al Consumidor y de Apoyo Empresarial- Grupo de Trabajo Aula de Propiedad Industrial</v>
      </c>
      <c r="BF318" s="102"/>
      <c r="BG318" s="103"/>
      <c r="BH318" s="126"/>
      <c r="BI318" s="127"/>
      <c r="BJ318" s="102"/>
      <c r="BK318" s="102"/>
      <c r="BL318" s="102"/>
      <c r="BM318" s="102"/>
      <c r="BN318" s="102"/>
      <c r="BO318" s="102"/>
      <c r="BP318" s="102"/>
      <c r="BQ318" s="102"/>
      <c r="BR318" s="102"/>
      <c r="BS318" s="103"/>
      <c r="BT318" s="103"/>
      <c r="BU318" s="102"/>
      <c r="BV318" s="102"/>
      <c r="BW318" s="102"/>
      <c r="BX318" s="102"/>
      <c r="BY318" s="102"/>
      <c r="BZ318" s="102"/>
      <c r="CA318" s="102"/>
      <c r="CB318" s="102"/>
      <c r="CC318" s="102"/>
      <c r="CD318" s="102"/>
      <c r="CE318" s="102"/>
      <c r="CF318" s="102"/>
      <c r="CG318" s="102"/>
      <c r="CH318" s="102"/>
      <c r="CI318" s="102"/>
      <c r="CJ318" s="102"/>
      <c r="CK318" s="102"/>
      <c r="CL318" s="102"/>
      <c r="CM318" s="102"/>
      <c r="CN318" s="102"/>
      <c r="CO318" s="102"/>
      <c r="CP318" s="102"/>
      <c r="CQ318" s="102"/>
      <c r="CR318" s="102"/>
    </row>
    <row r="319" spans="1:96" s="128" customFormat="1" x14ac:dyDescent="0.25">
      <c r="A319" s="106" t="s">
        <v>95</v>
      </c>
      <c r="B319" s="105" t="s">
        <v>96</v>
      </c>
      <c r="C319" s="106" t="s">
        <v>97</v>
      </c>
      <c r="D319" s="132">
        <v>1049615565</v>
      </c>
      <c r="E319" s="105" t="s">
        <v>1611</v>
      </c>
      <c r="F319" s="107" t="s">
        <v>1612</v>
      </c>
      <c r="G319" s="106" t="s">
        <v>991</v>
      </c>
      <c r="H319" s="107" t="s">
        <v>101</v>
      </c>
      <c r="I319" s="108" t="s">
        <v>358</v>
      </c>
      <c r="J319" s="108"/>
      <c r="K319" s="108"/>
      <c r="L319" s="107"/>
      <c r="M319" s="108"/>
      <c r="N319" s="109"/>
      <c r="O319" s="110"/>
      <c r="P319" s="110" t="s">
        <v>202</v>
      </c>
      <c r="Q319" s="107" t="s">
        <v>203</v>
      </c>
      <c r="R319" s="109" t="s">
        <v>204</v>
      </c>
      <c r="S319" s="112" t="s">
        <v>106</v>
      </c>
      <c r="T319" s="112"/>
      <c r="U319" s="133">
        <v>211961</v>
      </c>
      <c r="V319" s="115">
        <v>32475</v>
      </c>
      <c r="W319" s="115">
        <f t="shared" ca="1" si="51"/>
        <v>42293.432304166665</v>
      </c>
      <c r="X319" s="116">
        <f t="shared" ca="1" si="65"/>
        <v>26.515068493150686</v>
      </c>
      <c r="Y319" s="117">
        <v>41142</v>
      </c>
      <c r="Z319" s="108">
        <f t="shared" ca="1" si="64"/>
        <v>3.1095890410958904</v>
      </c>
      <c r="AA319" s="118"/>
      <c r="AB319" s="119" t="s">
        <v>108</v>
      </c>
      <c r="AC319" s="119" t="s">
        <v>109</v>
      </c>
      <c r="AD319" s="120" t="s">
        <v>110</v>
      </c>
      <c r="AE319" s="119" t="s">
        <v>111</v>
      </c>
      <c r="AF319" s="108">
        <v>4020</v>
      </c>
      <c r="AG319" s="108" t="s">
        <v>70</v>
      </c>
      <c r="AH319" s="108" t="s">
        <v>113</v>
      </c>
      <c r="AI319" s="108" t="s">
        <v>155</v>
      </c>
      <c r="AJ319" s="108"/>
      <c r="AK319" s="115">
        <v>41837</v>
      </c>
      <c r="AL319" s="115"/>
      <c r="AM319" s="115"/>
      <c r="AN319" s="16" t="s">
        <v>1613</v>
      </c>
      <c r="AO319" s="121">
        <f>VLOOKUP(I319,[3]DATOS!$B$6:$D$46,3)</f>
        <v>1694203</v>
      </c>
      <c r="AP319" s="122">
        <f t="shared" si="54"/>
        <v>1101232</v>
      </c>
      <c r="AQ319" s="122">
        <f t="shared" si="55"/>
        <v>2795435</v>
      </c>
      <c r="AR319" s="122">
        <f t="shared" si="56"/>
        <v>0</v>
      </c>
      <c r="AS319" s="122">
        <v>0</v>
      </c>
      <c r="AT319" s="122">
        <v>0</v>
      </c>
      <c r="AU319" s="122"/>
      <c r="AV319" s="122">
        <v>0</v>
      </c>
      <c r="AW319" s="122">
        <f t="shared" si="57"/>
        <v>29000</v>
      </c>
      <c r="AX319" s="122">
        <v>0</v>
      </c>
      <c r="AY319" s="134">
        <v>0</v>
      </c>
      <c r="AZ319" s="122">
        <f t="shared" si="62"/>
        <v>0</v>
      </c>
      <c r="BA319" s="122">
        <f t="shared" si="59"/>
        <v>1694203</v>
      </c>
      <c r="BB319" s="122">
        <f t="shared" si="60"/>
        <v>1130232</v>
      </c>
      <c r="BC319" s="122">
        <f t="shared" si="61"/>
        <v>2824435</v>
      </c>
      <c r="BD319" s="106"/>
      <c r="BE319" s="125" t="str">
        <f>+CONCATENATE(Q319,R319)</f>
        <v>Despacho del Superintendente Delegado para Asuntos Jurisdiccionales- Grupo de Trabajo de Defensa del Consumidor</v>
      </c>
      <c r="BF319" s="102"/>
      <c r="BG319" s="103"/>
      <c r="BH319" s="126"/>
      <c r="BI319" s="127"/>
      <c r="BJ319" s="102"/>
      <c r="BK319" s="102"/>
      <c r="BL319" s="102"/>
      <c r="BM319" s="102"/>
      <c r="BN319" s="102"/>
      <c r="BO319" s="102"/>
      <c r="BP319" s="102"/>
      <c r="BQ319" s="102"/>
      <c r="BR319" s="102"/>
      <c r="BS319" s="103"/>
      <c r="BT319" s="103"/>
      <c r="BU319" s="102"/>
      <c r="BV319" s="102"/>
      <c r="BW319" s="102"/>
      <c r="BX319" s="102"/>
      <c r="BY319" s="102"/>
      <c r="BZ319" s="102"/>
      <c r="CA319" s="102"/>
      <c r="CB319" s="102"/>
      <c r="CC319" s="102"/>
      <c r="CD319" s="102"/>
      <c r="CE319" s="102"/>
      <c r="CF319" s="102"/>
      <c r="CG319" s="102"/>
      <c r="CH319" s="102"/>
      <c r="CI319" s="102"/>
      <c r="CJ319" s="102"/>
      <c r="CK319" s="102"/>
      <c r="CL319" s="102"/>
      <c r="CM319" s="102"/>
      <c r="CN319" s="102"/>
      <c r="CO319" s="102"/>
      <c r="CR319" s="102"/>
    </row>
    <row r="320" spans="1:96" s="128" customFormat="1" ht="63.75" x14ac:dyDescent="0.25">
      <c r="A320" s="106" t="s">
        <v>95</v>
      </c>
      <c r="B320" s="105" t="s">
        <v>276</v>
      </c>
      <c r="C320" s="106" t="s">
        <v>97</v>
      </c>
      <c r="D320" s="132">
        <v>51872624</v>
      </c>
      <c r="E320" s="105" t="s">
        <v>1614</v>
      </c>
      <c r="F320" s="107" t="s">
        <v>1615</v>
      </c>
      <c r="G320" s="106" t="s">
        <v>36</v>
      </c>
      <c r="H320" s="107" t="s">
        <v>230</v>
      </c>
      <c r="I320" s="108" t="s">
        <v>209</v>
      </c>
      <c r="J320" s="108">
        <v>535</v>
      </c>
      <c r="K320" s="108">
        <v>438</v>
      </c>
      <c r="L320" s="109" t="s">
        <v>231</v>
      </c>
      <c r="M320" s="110" t="s">
        <v>266</v>
      </c>
      <c r="N320" s="109"/>
      <c r="O320" s="110"/>
      <c r="P320" s="110" t="s">
        <v>103</v>
      </c>
      <c r="Q320" s="107" t="s">
        <v>321</v>
      </c>
      <c r="R320" s="109"/>
      <c r="S320" s="112" t="s">
        <v>1616</v>
      </c>
      <c r="T320" s="113"/>
      <c r="U320" s="133"/>
      <c r="V320" s="115">
        <v>24584</v>
      </c>
      <c r="W320" s="115">
        <f t="shared" ca="1" si="51"/>
        <v>42293.432304166665</v>
      </c>
      <c r="X320" s="116">
        <f t="shared" ca="1" si="65"/>
        <v>47.819178082191783</v>
      </c>
      <c r="Y320" s="117">
        <v>33304</v>
      </c>
      <c r="Z320" s="108">
        <f t="shared" ca="1" si="64"/>
        <v>24.271232876712329</v>
      </c>
      <c r="AA320" s="118"/>
      <c r="AB320" s="119" t="s">
        <v>152</v>
      </c>
      <c r="AC320" s="119" t="s">
        <v>236</v>
      </c>
      <c r="AD320" s="120" t="s">
        <v>110</v>
      </c>
      <c r="AE320" s="119" t="s">
        <v>137</v>
      </c>
      <c r="AF320" s="108">
        <v>2010</v>
      </c>
      <c r="AG320" s="108" t="s">
        <v>70</v>
      </c>
      <c r="AH320" s="108" t="s">
        <v>124</v>
      </c>
      <c r="AI320" s="108" t="s">
        <v>114</v>
      </c>
      <c r="AJ320" s="108"/>
      <c r="AK320" s="115">
        <v>40927</v>
      </c>
      <c r="AL320" s="139"/>
      <c r="AM320" s="115" t="s">
        <v>125</v>
      </c>
      <c r="AN320" s="15" t="s">
        <v>1617</v>
      </c>
      <c r="AO320" s="121">
        <f>VLOOKUP(I320,[3]DATOS!$B$6:$D$46,3)</f>
        <v>1382979</v>
      </c>
      <c r="AP320" s="122">
        <f t="shared" si="54"/>
        <v>898936</v>
      </c>
      <c r="AQ320" s="122">
        <f t="shared" si="55"/>
        <v>2281915</v>
      </c>
      <c r="AR320" s="122">
        <f t="shared" si="56"/>
        <v>0</v>
      </c>
      <c r="AS320" s="122">
        <v>0</v>
      </c>
      <c r="AT320" s="122">
        <v>0</v>
      </c>
      <c r="AU320" s="122"/>
      <c r="AV320" s="122">
        <v>0</v>
      </c>
      <c r="AW320" s="122">
        <f t="shared" si="57"/>
        <v>29000</v>
      </c>
      <c r="AX320" s="122">
        <v>0</v>
      </c>
      <c r="AY320" s="134">
        <v>0</v>
      </c>
      <c r="AZ320" s="122">
        <f t="shared" si="62"/>
        <v>0</v>
      </c>
      <c r="BA320" s="122">
        <f t="shared" si="59"/>
        <v>1382979</v>
      </c>
      <c r="BB320" s="122">
        <f t="shared" si="60"/>
        <v>927936</v>
      </c>
      <c r="BC320" s="122">
        <f t="shared" si="61"/>
        <v>2310915</v>
      </c>
      <c r="BD320" s="106"/>
      <c r="BE320" s="125" t="str">
        <f>+CONCATENATE(Q320,R320)</f>
        <v>Dirección de Signos Distintivos</v>
      </c>
      <c r="BF320" s="102"/>
      <c r="BG320" s="103"/>
      <c r="BH320" s="223"/>
      <c r="BI320" s="127"/>
      <c r="BJ320" s="102"/>
      <c r="BK320" s="102"/>
      <c r="BL320" s="102"/>
      <c r="BM320" s="102"/>
      <c r="BN320" s="102"/>
      <c r="BO320" s="102"/>
      <c r="BP320" s="102"/>
      <c r="BQ320" s="102"/>
      <c r="BR320" s="102"/>
      <c r="BS320" s="103"/>
      <c r="BT320" s="103"/>
      <c r="BU320" s="102"/>
      <c r="BV320" s="102"/>
      <c r="BW320" s="102"/>
      <c r="BX320" s="102"/>
      <c r="BY320" s="102"/>
      <c r="BZ320" s="102"/>
      <c r="CA320" s="102"/>
      <c r="CB320" s="102"/>
      <c r="CC320" s="102"/>
      <c r="CD320" s="102"/>
      <c r="CE320" s="102"/>
      <c r="CF320" s="102"/>
      <c r="CG320" s="102"/>
      <c r="CH320" s="102"/>
      <c r="CI320" s="102"/>
      <c r="CJ320" s="102"/>
      <c r="CK320" s="102"/>
      <c r="CL320" s="102"/>
      <c r="CM320" s="102"/>
      <c r="CN320" s="102"/>
      <c r="CO320" s="102"/>
      <c r="CP320" s="102"/>
      <c r="CQ320" s="102"/>
      <c r="CR320" s="102"/>
    </row>
    <row r="321" spans="1:96" s="128" customFormat="1" ht="25.5" x14ac:dyDescent="0.25">
      <c r="A321" s="106" t="s">
        <v>95</v>
      </c>
      <c r="B321" s="105" t="s">
        <v>96</v>
      </c>
      <c r="C321" s="106" t="s">
        <v>97</v>
      </c>
      <c r="D321" s="132">
        <v>52783508</v>
      </c>
      <c r="E321" s="105" t="s">
        <v>692</v>
      </c>
      <c r="F321" s="88" t="s">
        <v>1618</v>
      </c>
      <c r="G321" s="106" t="s">
        <v>36</v>
      </c>
      <c r="H321" s="107" t="s">
        <v>101</v>
      </c>
      <c r="I321" s="108" t="s">
        <v>193</v>
      </c>
      <c r="J321" s="108">
        <v>534</v>
      </c>
      <c r="K321" s="108"/>
      <c r="L321" s="107"/>
      <c r="M321" s="108"/>
      <c r="N321" s="109"/>
      <c r="O321" s="110"/>
      <c r="P321" s="110" t="s">
        <v>103</v>
      </c>
      <c r="Q321" s="107" t="s">
        <v>119</v>
      </c>
      <c r="R321" s="111" t="s">
        <v>616</v>
      </c>
      <c r="S321" s="112" t="s">
        <v>194</v>
      </c>
      <c r="T321" s="112"/>
      <c r="U321" s="133" t="s">
        <v>195</v>
      </c>
      <c r="V321" s="115">
        <v>29827</v>
      </c>
      <c r="W321" s="115">
        <f t="shared" ca="1" si="51"/>
        <v>42293.432304166665</v>
      </c>
      <c r="X321" s="116">
        <f t="shared" ca="1" si="65"/>
        <v>33.663013698630138</v>
      </c>
      <c r="Y321" s="117">
        <v>41036</v>
      </c>
      <c r="Z321" s="108">
        <f t="shared" ca="1" si="64"/>
        <v>3.3945205479452056</v>
      </c>
      <c r="AA321" s="118"/>
      <c r="AB321" s="119" t="s">
        <v>108</v>
      </c>
      <c r="AC321" s="119" t="s">
        <v>109</v>
      </c>
      <c r="AD321" s="120" t="s">
        <v>110</v>
      </c>
      <c r="AE321" s="119" t="s">
        <v>111</v>
      </c>
      <c r="AF321" s="108">
        <v>37</v>
      </c>
      <c r="AG321" s="108" t="s">
        <v>112</v>
      </c>
      <c r="AH321" s="108" t="s">
        <v>124</v>
      </c>
      <c r="AI321" s="108" t="s">
        <v>114</v>
      </c>
      <c r="AJ321" s="108"/>
      <c r="AK321" s="115"/>
      <c r="AL321" s="115"/>
      <c r="AM321" s="115" t="s">
        <v>354</v>
      </c>
      <c r="AN321" s="16" t="s">
        <v>1619</v>
      </c>
      <c r="AO321" s="121">
        <f>VLOOKUP(I321,[3]DATOS!$B$6:$D$46,3)</f>
        <v>2320554</v>
      </c>
      <c r="AP321" s="122">
        <f t="shared" si="54"/>
        <v>1508360</v>
      </c>
      <c r="AQ321" s="122">
        <f t="shared" si="55"/>
        <v>3828914</v>
      </c>
      <c r="AR321" s="122">
        <f t="shared" si="56"/>
        <v>0</v>
      </c>
      <c r="AS321" s="122">
        <v>0</v>
      </c>
      <c r="AT321" s="122">
        <f>ROUND(+AQ321*20%,0)</f>
        <v>765783</v>
      </c>
      <c r="AU321" s="122"/>
      <c r="AV321" s="122">
        <v>0</v>
      </c>
      <c r="AW321" s="122">
        <f t="shared" si="57"/>
        <v>29000</v>
      </c>
      <c r="AX321" s="122">
        <v>0</v>
      </c>
      <c r="AY321" s="134">
        <f>ROUND(AO321*15%,0)</f>
        <v>348083</v>
      </c>
      <c r="AZ321" s="122">
        <f t="shared" si="62"/>
        <v>0</v>
      </c>
      <c r="BA321" s="122">
        <f t="shared" si="59"/>
        <v>3086337</v>
      </c>
      <c r="BB321" s="122">
        <f t="shared" si="60"/>
        <v>1885443</v>
      </c>
      <c r="BC321" s="122">
        <f t="shared" si="61"/>
        <v>4971780</v>
      </c>
      <c r="BD321" s="106"/>
      <c r="BE321" s="102"/>
      <c r="BF321" s="102"/>
      <c r="BG321" s="103"/>
      <c r="BH321" s="103"/>
      <c r="BI321" s="103"/>
      <c r="BJ321" s="102"/>
      <c r="BK321" s="102"/>
      <c r="BL321" s="102"/>
      <c r="BM321" s="102"/>
      <c r="BN321" s="102"/>
      <c r="BO321" s="102"/>
      <c r="BP321" s="102"/>
      <c r="BQ321" s="102"/>
      <c r="BR321" s="102"/>
      <c r="BS321" s="103"/>
      <c r="BT321" s="103"/>
      <c r="BU321" s="102"/>
      <c r="BV321" s="102"/>
      <c r="BW321" s="102"/>
      <c r="BX321" s="102"/>
      <c r="BY321" s="102"/>
      <c r="BZ321" s="102"/>
      <c r="CA321" s="102"/>
      <c r="CB321" s="102"/>
      <c r="CC321" s="102"/>
      <c r="CD321" s="102"/>
      <c r="CE321" s="102"/>
      <c r="CF321" s="102"/>
      <c r="CG321" s="102"/>
      <c r="CH321" s="102"/>
      <c r="CI321" s="102"/>
      <c r="CJ321" s="102"/>
      <c r="CK321" s="102"/>
      <c r="CL321" s="102"/>
      <c r="CM321" s="102"/>
      <c r="CN321" s="102"/>
      <c r="CO321" s="102"/>
      <c r="CP321" s="102"/>
      <c r="CQ321" s="102"/>
      <c r="CR321" s="102"/>
    </row>
    <row r="322" spans="1:96" s="207" customFormat="1" x14ac:dyDescent="0.25">
      <c r="A322" s="106" t="s">
        <v>140</v>
      </c>
      <c r="B322" s="105" t="s">
        <v>141</v>
      </c>
      <c r="C322" s="106" t="s">
        <v>142</v>
      </c>
      <c r="D322" s="132">
        <v>80740621</v>
      </c>
      <c r="E322" s="105" t="s">
        <v>1620</v>
      </c>
      <c r="F322" s="107" t="s">
        <v>1621</v>
      </c>
      <c r="G322" s="106" t="s">
        <v>36</v>
      </c>
      <c r="H322" s="107" t="s">
        <v>620</v>
      </c>
      <c r="I322" s="108" t="s">
        <v>570</v>
      </c>
      <c r="J322" s="108">
        <v>528</v>
      </c>
      <c r="K322" s="108"/>
      <c r="L322" s="109"/>
      <c r="M322" s="110"/>
      <c r="N322" s="109"/>
      <c r="O322" s="110"/>
      <c r="P322" s="110" t="s">
        <v>202</v>
      </c>
      <c r="Q322" s="107" t="s">
        <v>203</v>
      </c>
      <c r="R322" s="109" t="s">
        <v>258</v>
      </c>
      <c r="S322" s="112" t="s">
        <v>106</v>
      </c>
      <c r="T322" s="113" t="s">
        <v>1622</v>
      </c>
      <c r="U322" s="133">
        <v>157790</v>
      </c>
      <c r="V322" s="115">
        <v>30654</v>
      </c>
      <c r="W322" s="115">
        <f t="shared" ref="W322:W334" ca="1" si="68">NOW()</f>
        <v>42293.432304166665</v>
      </c>
      <c r="X322" s="116">
        <f t="shared" ca="1" si="65"/>
        <v>31.43013698630137</v>
      </c>
      <c r="Y322" s="117">
        <v>39822</v>
      </c>
      <c r="Z322" s="108">
        <f t="shared" ca="1" si="64"/>
        <v>6.6767123287671231</v>
      </c>
      <c r="AA322" s="118"/>
      <c r="AB322" s="119" t="s">
        <v>108</v>
      </c>
      <c r="AC322" s="119" t="s">
        <v>109</v>
      </c>
      <c r="AD322" s="120" t="s">
        <v>110</v>
      </c>
      <c r="AE322" s="119" t="s">
        <v>154</v>
      </c>
      <c r="AF322" s="108">
        <v>4010</v>
      </c>
      <c r="AG322" s="108" t="s">
        <v>70</v>
      </c>
      <c r="AH322" s="108" t="s">
        <v>221</v>
      </c>
      <c r="AI322" s="108" t="s">
        <v>155</v>
      </c>
      <c r="AJ322" s="108"/>
      <c r="AK322" s="115">
        <v>41173</v>
      </c>
      <c r="AL322" s="115"/>
      <c r="AM322" s="115"/>
      <c r="AN322" s="17" t="s">
        <v>1623</v>
      </c>
      <c r="AO322" s="121">
        <f>VLOOKUP(I322,[3]DATOS!$B$6:$D$46,3)</f>
        <v>3729631</v>
      </c>
      <c r="AP322" s="122">
        <f t="shared" ref="AP322:AP385" si="69">ROUND((+AO322)*65%,0)</f>
        <v>2424260</v>
      </c>
      <c r="AQ322" s="122">
        <f t="shared" ref="AQ322:AQ385" si="70">SUM(AO322:AP322)</f>
        <v>6153891</v>
      </c>
      <c r="AR322" s="122">
        <f t="shared" ref="AR322:AR385" si="71">IF(AO322&lt;=1288700,74000,0)</f>
        <v>0</v>
      </c>
      <c r="AS322" s="122">
        <v>0</v>
      </c>
      <c r="AT322" s="122">
        <f>ROUND(+AQ322*20%,0)</f>
        <v>1230778</v>
      </c>
      <c r="AU322" s="122"/>
      <c r="AV322" s="122">
        <v>0</v>
      </c>
      <c r="AW322" s="122">
        <f t="shared" ref="AW322:AW329" si="72">IF(AX322=0,29000,0)</f>
        <v>29000</v>
      </c>
      <c r="AX322" s="122">
        <v>0</v>
      </c>
      <c r="AY322" s="134">
        <v>0</v>
      </c>
      <c r="AZ322" s="122">
        <f t="shared" si="62"/>
        <v>0</v>
      </c>
      <c r="BA322" s="122">
        <f t="shared" ref="BA322:BA385" si="73">+AO322+AR322+AS322+AT322+AV322+AX322</f>
        <v>4960409</v>
      </c>
      <c r="BB322" s="122">
        <f t="shared" ref="BB322:BB385" si="74">+AP322+AW322+AY322+AZ322</f>
        <v>2453260</v>
      </c>
      <c r="BC322" s="122">
        <f t="shared" ref="BC322:BC385" si="75">+BB322+BA322</f>
        <v>7413669</v>
      </c>
      <c r="BD322" s="106"/>
      <c r="BE322" s="125" t="str">
        <f>+CONCATENATE(Q322,R322)</f>
        <v>Despacho del Superintendente Delegado para Asuntos Jurisdiccionales- Grupo de Trabajo de Competencia Desleal y Propiedad Industrial</v>
      </c>
      <c r="BF322" s="102"/>
      <c r="BG322" s="103"/>
      <c r="BH322" s="126"/>
      <c r="BI322" s="127"/>
      <c r="BJ322" s="102"/>
      <c r="BK322" s="102"/>
      <c r="BL322" s="102"/>
      <c r="BM322" s="102"/>
      <c r="BN322" s="102"/>
      <c r="BO322" s="102"/>
      <c r="BP322" s="102"/>
      <c r="BQ322" s="102"/>
      <c r="BR322" s="102"/>
      <c r="BS322" s="103"/>
      <c r="BT322" s="103"/>
      <c r="BU322" s="102"/>
      <c r="BV322" s="102"/>
      <c r="BW322" s="102"/>
      <c r="BX322" s="102"/>
      <c r="BY322" s="102"/>
      <c r="BZ322" s="102"/>
      <c r="CA322" s="102"/>
      <c r="CB322" s="102"/>
      <c r="CC322" s="102"/>
      <c r="CD322" s="102"/>
      <c r="CE322" s="102"/>
      <c r="CF322" s="102"/>
      <c r="CG322" s="102"/>
      <c r="CH322" s="102"/>
      <c r="CI322" s="102"/>
      <c r="CJ322" s="102"/>
      <c r="CK322" s="102"/>
      <c r="CL322" s="102"/>
      <c r="CM322" s="102"/>
      <c r="CN322" s="102"/>
      <c r="CO322" s="102"/>
      <c r="CP322" s="128"/>
      <c r="CQ322" s="128"/>
      <c r="CR322" s="102"/>
    </row>
    <row r="323" spans="1:96" s="104" customFormat="1" x14ac:dyDescent="0.25">
      <c r="A323" s="106" t="s">
        <v>140</v>
      </c>
      <c r="B323" s="105" t="s">
        <v>141</v>
      </c>
      <c r="C323" s="106" t="s">
        <v>142</v>
      </c>
      <c r="D323" s="132">
        <v>79115746</v>
      </c>
      <c r="E323" s="105" t="s">
        <v>1624</v>
      </c>
      <c r="F323" s="107" t="s">
        <v>1625</v>
      </c>
      <c r="G323" s="106" t="s">
        <v>36</v>
      </c>
      <c r="H323" s="107" t="s">
        <v>101</v>
      </c>
      <c r="I323" s="108" t="s">
        <v>147</v>
      </c>
      <c r="J323" s="108">
        <v>250</v>
      </c>
      <c r="K323" s="108"/>
      <c r="L323" s="109"/>
      <c r="M323" s="110"/>
      <c r="N323" s="109"/>
      <c r="O323" s="110"/>
      <c r="P323" s="110" t="s">
        <v>103</v>
      </c>
      <c r="Q323" s="107" t="s">
        <v>104</v>
      </c>
      <c r="R323" s="109" t="s">
        <v>186</v>
      </c>
      <c r="S323" s="112" t="s">
        <v>187</v>
      </c>
      <c r="T323" s="151" t="s">
        <v>120</v>
      </c>
      <c r="U323" s="224"/>
      <c r="V323" s="115">
        <v>21676</v>
      </c>
      <c r="W323" s="115">
        <f t="shared" ca="1" si="68"/>
        <v>42293.432304166665</v>
      </c>
      <c r="X323" s="116">
        <f t="shared" ca="1" si="65"/>
        <v>55.671232876712331</v>
      </c>
      <c r="Y323" s="117">
        <v>40919</v>
      </c>
      <c r="Z323" s="108">
        <f t="shared" ca="1" si="64"/>
        <v>3.7123287671232879</v>
      </c>
      <c r="AA323" s="118"/>
      <c r="AB323" s="119" t="s">
        <v>108</v>
      </c>
      <c r="AC323" s="119" t="s">
        <v>109</v>
      </c>
      <c r="AD323" s="120" t="s">
        <v>110</v>
      </c>
      <c r="AE323" s="119" t="s">
        <v>154</v>
      </c>
      <c r="AF323" s="108">
        <v>141</v>
      </c>
      <c r="AG323" s="108" t="s">
        <v>112</v>
      </c>
      <c r="AH323" s="108" t="s">
        <v>221</v>
      </c>
      <c r="AI323" s="108" t="s">
        <v>213</v>
      </c>
      <c r="AJ323" s="108"/>
      <c r="AK323" s="115"/>
      <c r="AL323" s="115"/>
      <c r="AM323" s="115"/>
      <c r="AN323" s="17" t="s">
        <v>1626</v>
      </c>
      <c r="AO323" s="121">
        <f>VLOOKUP(I323,[3]DATOS!$B$6:$D$46,3)</f>
        <v>1887093</v>
      </c>
      <c r="AP323" s="122">
        <f t="shared" si="69"/>
        <v>1226610</v>
      </c>
      <c r="AQ323" s="122">
        <f t="shared" si="70"/>
        <v>3113703</v>
      </c>
      <c r="AR323" s="122">
        <f t="shared" si="71"/>
        <v>0</v>
      </c>
      <c r="AS323" s="122">
        <v>0</v>
      </c>
      <c r="AT323" s="122">
        <v>0</v>
      </c>
      <c r="AU323" s="122"/>
      <c r="AV323" s="122">
        <v>0</v>
      </c>
      <c r="AW323" s="122">
        <f t="shared" si="72"/>
        <v>29000</v>
      </c>
      <c r="AX323" s="122">
        <v>0</v>
      </c>
      <c r="AY323" s="134">
        <f>ROUND(AO323*15%,0)</f>
        <v>283064</v>
      </c>
      <c r="AZ323" s="122">
        <f t="shared" si="62"/>
        <v>0</v>
      </c>
      <c r="BA323" s="122">
        <f t="shared" si="73"/>
        <v>1887093</v>
      </c>
      <c r="BB323" s="122">
        <f t="shared" si="74"/>
        <v>1538674</v>
      </c>
      <c r="BC323" s="122">
        <f t="shared" si="75"/>
        <v>3425767</v>
      </c>
      <c r="BD323" s="106"/>
      <c r="BE323" s="125" t="str">
        <f>+CONCATENATE(Q323,R323)</f>
        <v>Dirección Administrativa- Grupo de Trabajo de Gestión Documental y Recursos Físicos</v>
      </c>
      <c r="BF323" s="102"/>
      <c r="BG323" s="103"/>
      <c r="BH323" s="126"/>
      <c r="BI323" s="127"/>
      <c r="BJ323" s="102"/>
      <c r="BK323" s="102"/>
      <c r="BL323" s="102"/>
      <c r="BM323" s="102"/>
      <c r="BN323" s="102"/>
      <c r="BO323" s="102"/>
      <c r="BP323" s="102"/>
      <c r="BQ323" s="102"/>
      <c r="BR323" s="102"/>
      <c r="BS323" s="103"/>
      <c r="BT323" s="103"/>
      <c r="BU323" s="102"/>
      <c r="BV323" s="102"/>
      <c r="BW323" s="102"/>
      <c r="BX323" s="102"/>
      <c r="BY323" s="102"/>
      <c r="BZ323" s="102"/>
      <c r="CA323" s="102"/>
      <c r="CB323" s="102"/>
      <c r="CC323" s="102"/>
      <c r="CD323" s="102"/>
      <c r="CE323" s="102"/>
      <c r="CF323" s="102"/>
      <c r="CG323" s="102"/>
      <c r="CH323" s="102"/>
      <c r="CI323" s="102"/>
      <c r="CJ323" s="102"/>
      <c r="CK323" s="102"/>
      <c r="CL323" s="102"/>
      <c r="CM323" s="102"/>
      <c r="CN323" s="102"/>
      <c r="CO323" s="102"/>
      <c r="CP323" s="102"/>
      <c r="CQ323" s="102"/>
      <c r="CR323" s="102"/>
    </row>
    <row r="324" spans="1:96" s="128" customFormat="1" x14ac:dyDescent="0.25">
      <c r="A324" s="106" t="s">
        <v>140</v>
      </c>
      <c r="B324" s="105" t="s">
        <v>141</v>
      </c>
      <c r="C324" s="106" t="s">
        <v>142</v>
      </c>
      <c r="D324" s="132">
        <v>1077453606</v>
      </c>
      <c r="E324" s="105" t="s">
        <v>1627</v>
      </c>
      <c r="F324" s="105" t="s">
        <v>1628</v>
      </c>
      <c r="G324" s="106" t="s">
        <v>1629</v>
      </c>
      <c r="H324" s="107" t="s">
        <v>101</v>
      </c>
      <c r="I324" s="108" t="s">
        <v>185</v>
      </c>
      <c r="J324" s="108"/>
      <c r="K324" s="108"/>
      <c r="L324" s="107"/>
      <c r="M324" s="108"/>
      <c r="N324" s="109"/>
      <c r="O324" s="110"/>
      <c r="P324" s="110" t="s">
        <v>202</v>
      </c>
      <c r="Q324" s="107" t="s">
        <v>203</v>
      </c>
      <c r="R324" s="109" t="s">
        <v>611</v>
      </c>
      <c r="S324" s="112" t="s">
        <v>106</v>
      </c>
      <c r="T324" s="112"/>
      <c r="U324" s="133">
        <v>250827</v>
      </c>
      <c r="V324" s="115">
        <v>33737</v>
      </c>
      <c r="W324" s="115">
        <f t="shared" ca="1" si="68"/>
        <v>42293.432304166665</v>
      </c>
      <c r="X324" s="116">
        <f t="shared" ca="1" si="65"/>
        <v>23.104109589041094</v>
      </c>
      <c r="Y324" s="117">
        <v>42013</v>
      </c>
      <c r="Z324" s="108">
        <f t="shared" ca="1" si="64"/>
        <v>0.75890410958904109</v>
      </c>
      <c r="AA324" s="118"/>
      <c r="AB324" s="119" t="s">
        <v>108</v>
      </c>
      <c r="AC324" s="119" t="s">
        <v>109</v>
      </c>
      <c r="AD324" s="120" t="s">
        <v>110</v>
      </c>
      <c r="AE324" s="119" t="s">
        <v>154</v>
      </c>
      <c r="AF324" s="108">
        <v>4030</v>
      </c>
      <c r="AG324" s="108" t="s">
        <v>70</v>
      </c>
      <c r="AH324" s="108" t="s">
        <v>160</v>
      </c>
      <c r="AI324" s="108" t="s">
        <v>155</v>
      </c>
      <c r="AJ324" s="108"/>
      <c r="AK324" s="115"/>
      <c r="AL324" s="115"/>
      <c r="AM324" s="115"/>
      <c r="AN324" s="23" t="s">
        <v>1630</v>
      </c>
      <c r="AO324" s="121">
        <f>VLOOKUP(I324,[3]DATOS!$B$6:$D$46,3)</f>
        <v>1466526</v>
      </c>
      <c r="AP324" s="122">
        <f t="shared" si="69"/>
        <v>953242</v>
      </c>
      <c r="AQ324" s="122">
        <f t="shared" si="70"/>
        <v>2419768</v>
      </c>
      <c r="AR324" s="122">
        <f t="shared" si="71"/>
        <v>0</v>
      </c>
      <c r="AS324" s="122">
        <v>0</v>
      </c>
      <c r="AT324" s="122">
        <v>0</v>
      </c>
      <c r="AU324" s="122"/>
      <c r="AV324" s="122">
        <v>0</v>
      </c>
      <c r="AW324" s="122">
        <f t="shared" si="72"/>
        <v>29000</v>
      </c>
      <c r="AX324" s="122">
        <v>0</v>
      </c>
      <c r="AY324" s="134">
        <v>0</v>
      </c>
      <c r="AZ324" s="122">
        <f t="shared" si="62"/>
        <v>0</v>
      </c>
      <c r="BA324" s="122">
        <f t="shared" si="73"/>
        <v>1466526</v>
      </c>
      <c r="BB324" s="122">
        <f t="shared" si="74"/>
        <v>982242</v>
      </c>
      <c r="BC324" s="122">
        <f t="shared" si="75"/>
        <v>2448768</v>
      </c>
      <c r="BD324" s="107"/>
      <c r="BE324" s="102"/>
      <c r="BF324" s="102"/>
      <c r="BG324" s="103"/>
      <c r="BH324" s="103"/>
      <c r="BI324" s="103"/>
      <c r="BJ324" s="102"/>
      <c r="BK324" s="102"/>
      <c r="BL324" s="102"/>
      <c r="BM324" s="102"/>
      <c r="BN324" s="102"/>
      <c r="BO324" s="102"/>
      <c r="BP324" s="102"/>
      <c r="BQ324" s="102"/>
      <c r="BR324" s="102"/>
      <c r="BS324" s="102"/>
      <c r="BT324" s="102"/>
      <c r="BU324" s="102"/>
      <c r="BV324" s="102"/>
      <c r="BW324" s="102"/>
      <c r="BX324" s="102"/>
      <c r="BY324" s="102"/>
      <c r="BZ324" s="102"/>
      <c r="CA324" s="102"/>
      <c r="CB324" s="102"/>
      <c r="CC324" s="102"/>
      <c r="CD324" s="102"/>
      <c r="CE324" s="102"/>
      <c r="CF324" s="102"/>
      <c r="CG324" s="102"/>
      <c r="CH324" s="102"/>
      <c r="CI324" s="102"/>
      <c r="CJ324" s="102"/>
      <c r="CK324" s="102"/>
      <c r="CL324" s="102"/>
      <c r="CM324" s="102"/>
      <c r="CN324" s="102"/>
      <c r="CO324" s="102"/>
      <c r="CP324" s="102"/>
      <c r="CQ324" s="102"/>
      <c r="CR324" s="102"/>
    </row>
    <row r="325" spans="1:96" s="128" customFormat="1" x14ac:dyDescent="0.25">
      <c r="A325" s="106" t="s">
        <v>255</v>
      </c>
      <c r="B325" s="105" t="s">
        <v>141</v>
      </c>
      <c r="C325" s="106" t="s">
        <v>142</v>
      </c>
      <c r="D325" s="132">
        <v>1077441860</v>
      </c>
      <c r="E325" s="105" t="s">
        <v>1631</v>
      </c>
      <c r="F325" s="107" t="s">
        <v>1632</v>
      </c>
      <c r="G325" s="106" t="s">
        <v>1629</v>
      </c>
      <c r="H325" s="107" t="s">
        <v>101</v>
      </c>
      <c r="I325" s="108" t="s">
        <v>185</v>
      </c>
      <c r="J325" s="108"/>
      <c r="K325" s="108"/>
      <c r="L325" s="107"/>
      <c r="M325" s="108"/>
      <c r="N325" s="109"/>
      <c r="O325" s="110"/>
      <c r="P325" s="110" t="s">
        <v>202</v>
      </c>
      <c r="Q325" s="107" t="s">
        <v>203</v>
      </c>
      <c r="R325" s="109" t="s">
        <v>366</v>
      </c>
      <c r="S325" s="112" t="s">
        <v>106</v>
      </c>
      <c r="T325" s="112"/>
      <c r="U325" s="133" t="s">
        <v>195</v>
      </c>
      <c r="V325" s="115">
        <v>32786</v>
      </c>
      <c r="W325" s="115">
        <f t="shared" ca="1" si="68"/>
        <v>42293.432304166665</v>
      </c>
      <c r="X325" s="116">
        <f t="shared" ca="1" si="65"/>
        <v>25.673972602739727</v>
      </c>
      <c r="Y325" s="117">
        <v>41662</v>
      </c>
      <c r="Z325" s="108">
        <f t="shared" ca="1" si="64"/>
        <v>1.7068493150684931</v>
      </c>
      <c r="AA325" s="118"/>
      <c r="AB325" s="119" t="s">
        <v>108</v>
      </c>
      <c r="AC325" s="119" t="s">
        <v>109</v>
      </c>
      <c r="AD325" s="120" t="s">
        <v>110</v>
      </c>
      <c r="AE325" s="119" t="s">
        <v>154</v>
      </c>
      <c r="AF325" s="108">
        <v>4040</v>
      </c>
      <c r="AG325" s="108" t="s">
        <v>70</v>
      </c>
      <c r="AH325" s="108" t="s">
        <v>124</v>
      </c>
      <c r="AI325" s="108" t="s">
        <v>114</v>
      </c>
      <c r="AJ325" s="108"/>
      <c r="AK325" s="115"/>
      <c r="AL325" s="115"/>
      <c r="AM325" s="130"/>
      <c r="AN325" s="15" t="s">
        <v>1633</v>
      </c>
      <c r="AO325" s="121">
        <f>VLOOKUP(I325,[3]DATOS!$B$6:$D$46,3)</f>
        <v>1466526</v>
      </c>
      <c r="AP325" s="122">
        <f t="shared" si="69"/>
        <v>953242</v>
      </c>
      <c r="AQ325" s="122">
        <f t="shared" si="70"/>
        <v>2419768</v>
      </c>
      <c r="AR325" s="122">
        <f t="shared" si="71"/>
        <v>0</v>
      </c>
      <c r="AS325" s="122">
        <v>0</v>
      </c>
      <c r="AT325" s="122">
        <v>0</v>
      </c>
      <c r="AU325" s="122"/>
      <c r="AV325" s="122">
        <v>0</v>
      </c>
      <c r="AW325" s="122">
        <f t="shared" si="72"/>
        <v>29000</v>
      </c>
      <c r="AX325" s="122">
        <v>0</v>
      </c>
      <c r="AY325" s="124">
        <v>0</v>
      </c>
      <c r="AZ325" s="122">
        <f t="shared" si="62"/>
        <v>0</v>
      </c>
      <c r="BA325" s="122">
        <f t="shared" si="73"/>
        <v>1466526</v>
      </c>
      <c r="BB325" s="122">
        <f t="shared" si="74"/>
        <v>982242</v>
      </c>
      <c r="BC325" s="122">
        <f t="shared" si="75"/>
        <v>2448768</v>
      </c>
      <c r="BD325" s="106"/>
      <c r="BE325" s="102"/>
      <c r="BF325" s="102"/>
      <c r="BG325" s="103"/>
      <c r="BH325" s="103"/>
      <c r="BI325" s="103"/>
      <c r="BJ325" s="102"/>
      <c r="BK325" s="102"/>
      <c r="BL325" s="102"/>
      <c r="BM325" s="102"/>
      <c r="BN325" s="102"/>
      <c r="BO325" s="102"/>
      <c r="BP325" s="102"/>
      <c r="BQ325" s="102"/>
      <c r="BR325" s="102"/>
      <c r="BS325" s="103"/>
      <c r="BT325" s="103"/>
      <c r="BU325" s="102"/>
      <c r="BV325" s="102"/>
      <c r="BW325" s="102"/>
      <c r="BX325" s="102"/>
      <c r="BY325" s="102"/>
      <c r="BZ325" s="102"/>
      <c r="CA325" s="102"/>
      <c r="CB325" s="102"/>
      <c r="CC325" s="102"/>
      <c r="CD325" s="102"/>
      <c r="CE325" s="102"/>
      <c r="CF325" s="102"/>
      <c r="CG325" s="102"/>
      <c r="CH325" s="102"/>
      <c r="CI325" s="102"/>
      <c r="CJ325" s="102"/>
      <c r="CK325" s="102"/>
      <c r="CL325" s="102"/>
      <c r="CM325" s="102"/>
      <c r="CN325" s="102"/>
      <c r="CO325" s="102"/>
      <c r="CP325" s="102"/>
      <c r="CQ325" s="102"/>
      <c r="CR325" s="102"/>
    </row>
    <row r="326" spans="1:96" s="128" customFormat="1" ht="38.25" x14ac:dyDescent="0.25">
      <c r="A326" s="106" t="s">
        <v>95</v>
      </c>
      <c r="B326" s="105" t="s">
        <v>96</v>
      </c>
      <c r="C326" s="106" t="s">
        <v>97</v>
      </c>
      <c r="D326" s="132">
        <v>51658558</v>
      </c>
      <c r="E326" s="105" t="s">
        <v>698</v>
      </c>
      <c r="F326" s="107" t="s">
        <v>1634</v>
      </c>
      <c r="G326" s="106" t="s">
        <v>36</v>
      </c>
      <c r="H326" s="107" t="s">
        <v>421</v>
      </c>
      <c r="I326" s="108" t="s">
        <v>570</v>
      </c>
      <c r="J326" s="108"/>
      <c r="K326" s="108">
        <v>111</v>
      </c>
      <c r="L326" s="109" t="s">
        <v>146</v>
      </c>
      <c r="M326" s="108" t="s">
        <v>193</v>
      </c>
      <c r="N326" s="225" t="s">
        <v>1635</v>
      </c>
      <c r="O326" s="108"/>
      <c r="P326" s="110" t="s">
        <v>202</v>
      </c>
      <c r="Q326" s="107" t="s">
        <v>306</v>
      </c>
      <c r="R326" s="109" t="s">
        <v>307</v>
      </c>
      <c r="S326" s="112" t="s">
        <v>106</v>
      </c>
      <c r="T326" s="113" t="s">
        <v>1636</v>
      </c>
      <c r="U326" s="133">
        <v>36916</v>
      </c>
      <c r="V326" s="115">
        <v>21636</v>
      </c>
      <c r="W326" s="115">
        <f t="shared" ca="1" si="68"/>
        <v>42293.432304166665</v>
      </c>
      <c r="X326" s="116">
        <f t="shared" ca="1" si="65"/>
        <v>55.778082191780825</v>
      </c>
      <c r="Y326" s="117">
        <v>34136</v>
      </c>
      <c r="Z326" s="108">
        <f t="shared" ca="1" si="64"/>
        <v>22.027397260273972</v>
      </c>
      <c r="AA326" s="118"/>
      <c r="AB326" s="119" t="s">
        <v>152</v>
      </c>
      <c r="AC326" s="119" t="s">
        <v>153</v>
      </c>
      <c r="AD326" s="120" t="s">
        <v>282</v>
      </c>
      <c r="AE326" s="119" t="s">
        <v>111</v>
      </c>
      <c r="AF326" s="108">
        <v>2003</v>
      </c>
      <c r="AG326" s="108" t="s">
        <v>70</v>
      </c>
      <c r="AH326" s="108" t="s">
        <v>124</v>
      </c>
      <c r="AI326" s="108" t="s">
        <v>114</v>
      </c>
      <c r="AJ326" s="169"/>
      <c r="AK326" s="115">
        <v>41661</v>
      </c>
      <c r="AL326" s="115"/>
      <c r="AM326" s="115"/>
      <c r="AN326" s="21" t="s">
        <v>1637</v>
      </c>
      <c r="AO326" s="121">
        <f>VLOOKUP(I326,[3]DATOS!$B$6:$D$46,3)</f>
        <v>3729631</v>
      </c>
      <c r="AP326" s="122">
        <f t="shared" si="69"/>
        <v>2424260</v>
      </c>
      <c r="AQ326" s="122">
        <f t="shared" si="70"/>
        <v>6153891</v>
      </c>
      <c r="AR326" s="122">
        <f t="shared" si="71"/>
        <v>0</v>
      </c>
      <c r="AS326" s="122">
        <v>0</v>
      </c>
      <c r="AT326" s="122">
        <v>0</v>
      </c>
      <c r="AU326" s="122"/>
      <c r="AV326" s="122">
        <v>0</v>
      </c>
      <c r="AW326" s="122">
        <f t="shared" si="72"/>
        <v>29000</v>
      </c>
      <c r="AX326" s="122">
        <v>0</v>
      </c>
      <c r="AY326" s="134">
        <v>0</v>
      </c>
      <c r="AZ326" s="122">
        <f t="shared" si="62"/>
        <v>0</v>
      </c>
      <c r="BA326" s="122">
        <f t="shared" si="73"/>
        <v>3729631</v>
      </c>
      <c r="BB326" s="122">
        <f t="shared" si="74"/>
        <v>2453260</v>
      </c>
      <c r="BC326" s="122">
        <f t="shared" si="75"/>
        <v>6182891</v>
      </c>
      <c r="BD326" s="106"/>
      <c r="BE326" s="125" t="str">
        <f>+CONCATENATE(Q326,R326)</f>
        <v>Despacho del Superintendente Delegado para la Propiedad Industrial- Grupo de Trabajo de Vía Gubernativa</v>
      </c>
      <c r="BF326" s="102"/>
      <c r="BG326" s="103"/>
      <c r="BH326" s="126"/>
      <c r="BI326" s="127"/>
      <c r="BJ326" s="102"/>
      <c r="BK326" s="102"/>
      <c r="BL326" s="102"/>
      <c r="BM326" s="102"/>
      <c r="BN326" s="102"/>
      <c r="BO326" s="102"/>
      <c r="BP326" s="102"/>
      <c r="BQ326" s="102"/>
      <c r="BR326" s="102"/>
      <c r="BS326" s="103"/>
      <c r="BT326" s="103"/>
      <c r="BU326" s="102"/>
      <c r="BV326" s="102"/>
      <c r="BW326" s="102"/>
      <c r="BX326" s="102"/>
      <c r="BY326" s="102"/>
      <c r="BZ326" s="102"/>
      <c r="CA326" s="102"/>
      <c r="CB326" s="102"/>
      <c r="CC326" s="102"/>
      <c r="CD326" s="102"/>
      <c r="CE326" s="102"/>
      <c r="CF326" s="102"/>
      <c r="CG326" s="102"/>
      <c r="CH326" s="102"/>
      <c r="CI326" s="102"/>
      <c r="CJ326" s="102"/>
      <c r="CK326" s="102"/>
      <c r="CL326" s="102"/>
      <c r="CM326" s="102"/>
      <c r="CN326" s="102"/>
      <c r="CO326" s="102"/>
      <c r="CP326" s="102"/>
      <c r="CQ326" s="102"/>
      <c r="CR326" s="102"/>
    </row>
    <row r="327" spans="1:96" s="128" customFormat="1" x14ac:dyDescent="0.25">
      <c r="A327" s="106" t="s">
        <v>95</v>
      </c>
      <c r="B327" s="105" t="s">
        <v>96</v>
      </c>
      <c r="C327" s="106" t="s">
        <v>97</v>
      </c>
      <c r="D327" s="132">
        <v>52952174</v>
      </c>
      <c r="E327" s="105" t="s">
        <v>1638</v>
      </c>
      <c r="F327" s="107" t="s">
        <v>1639</v>
      </c>
      <c r="G327" s="106" t="s">
        <v>36</v>
      </c>
      <c r="H327" s="107" t="s">
        <v>101</v>
      </c>
      <c r="I327" s="108" t="s">
        <v>159</v>
      </c>
      <c r="J327" s="108">
        <v>187</v>
      </c>
      <c r="K327" s="108"/>
      <c r="L327" s="109"/>
      <c r="M327" s="110"/>
      <c r="N327" s="90"/>
      <c r="O327" s="110"/>
      <c r="P327" s="110" t="s">
        <v>103</v>
      </c>
      <c r="Q327" s="107" t="s">
        <v>149</v>
      </c>
      <c r="R327" s="111" t="s">
        <v>120</v>
      </c>
      <c r="S327" s="112" t="s">
        <v>106</v>
      </c>
      <c r="T327" s="113"/>
      <c r="U327" s="133">
        <v>187587</v>
      </c>
      <c r="V327" s="115">
        <v>30101</v>
      </c>
      <c r="W327" s="115">
        <f t="shared" ca="1" si="68"/>
        <v>42293.432304166665</v>
      </c>
      <c r="X327" s="116">
        <f t="shared" ca="1" si="65"/>
        <v>32.920547945205477</v>
      </c>
      <c r="Y327" s="117">
        <v>41411</v>
      </c>
      <c r="Z327" s="108">
        <f t="shared" ca="1" si="64"/>
        <v>2.3808219178082193</v>
      </c>
      <c r="AA327" s="118"/>
      <c r="AB327" s="119" t="s">
        <v>108</v>
      </c>
      <c r="AC327" s="119" t="s">
        <v>109</v>
      </c>
      <c r="AD327" s="169" t="s">
        <v>110</v>
      </c>
      <c r="AE327" s="119" t="s">
        <v>111</v>
      </c>
      <c r="AF327" s="108">
        <v>3100</v>
      </c>
      <c r="AG327" s="108" t="s">
        <v>70</v>
      </c>
      <c r="AH327" s="108" t="s">
        <v>124</v>
      </c>
      <c r="AI327" s="108" t="s">
        <v>196</v>
      </c>
      <c r="AJ327" s="108"/>
      <c r="AK327" s="115"/>
      <c r="AL327" s="115"/>
      <c r="AM327" s="115"/>
      <c r="AN327" s="20" t="s">
        <v>1640</v>
      </c>
      <c r="AO327" s="121">
        <f>VLOOKUP(I327,[3]DATOS!$B$6:$D$46,3)</f>
        <v>2049478</v>
      </c>
      <c r="AP327" s="122">
        <f t="shared" si="69"/>
        <v>1332161</v>
      </c>
      <c r="AQ327" s="122">
        <f t="shared" si="70"/>
        <v>3381639</v>
      </c>
      <c r="AR327" s="122">
        <f t="shared" si="71"/>
        <v>0</v>
      </c>
      <c r="AS327" s="122">
        <v>0</v>
      </c>
      <c r="AT327" s="122">
        <v>0</v>
      </c>
      <c r="AU327" s="122"/>
      <c r="AV327" s="122">
        <v>0</v>
      </c>
      <c r="AW327" s="122">
        <f t="shared" si="72"/>
        <v>29000</v>
      </c>
      <c r="AX327" s="122">
        <v>0</v>
      </c>
      <c r="AY327" s="134">
        <f>ROUND(AO327*15%,0)</f>
        <v>307422</v>
      </c>
      <c r="AZ327" s="122">
        <f t="shared" si="62"/>
        <v>0</v>
      </c>
      <c r="BA327" s="122">
        <f t="shared" si="73"/>
        <v>2049478</v>
      </c>
      <c r="BB327" s="122">
        <f t="shared" si="74"/>
        <v>1668583</v>
      </c>
      <c r="BC327" s="122">
        <f t="shared" si="75"/>
        <v>3718061</v>
      </c>
      <c r="BD327" s="106"/>
      <c r="BE327" s="125" t="str">
        <f>+CONCATENATE(Q327,R327)</f>
        <v>Dirección de Investigaciones de Protección al Consumidor</v>
      </c>
      <c r="BF327" s="102"/>
      <c r="BG327" s="103"/>
      <c r="BH327" s="126"/>
      <c r="BI327" s="127"/>
      <c r="BJ327" s="102"/>
      <c r="BK327" s="102"/>
      <c r="BL327" s="102"/>
      <c r="BM327" s="102"/>
      <c r="BN327" s="102"/>
      <c r="BO327" s="102"/>
      <c r="BP327" s="102"/>
      <c r="BQ327" s="102"/>
      <c r="BR327" s="102"/>
      <c r="BS327" s="103"/>
      <c r="BT327" s="103"/>
      <c r="BU327" s="102"/>
      <c r="BV327" s="102"/>
      <c r="BW327" s="102"/>
      <c r="BX327" s="102"/>
      <c r="BY327" s="102"/>
      <c r="BZ327" s="102"/>
      <c r="CA327" s="102"/>
      <c r="CB327" s="102"/>
      <c r="CC327" s="102"/>
      <c r="CD327" s="102"/>
      <c r="CE327" s="102"/>
      <c r="CF327" s="102"/>
      <c r="CG327" s="102"/>
      <c r="CH327" s="102"/>
      <c r="CI327" s="102"/>
      <c r="CJ327" s="102"/>
      <c r="CK327" s="102"/>
      <c r="CL327" s="102"/>
      <c r="CM327" s="102"/>
      <c r="CN327" s="102"/>
      <c r="CO327" s="102"/>
      <c r="CP327" s="102"/>
      <c r="CQ327" s="102"/>
      <c r="CR327" s="102"/>
    </row>
    <row r="328" spans="1:96" s="104" customFormat="1" x14ac:dyDescent="0.25">
      <c r="A328" s="85" t="s">
        <v>95</v>
      </c>
      <c r="B328" s="86" t="s">
        <v>127</v>
      </c>
      <c r="C328" s="85" t="s">
        <v>97</v>
      </c>
      <c r="D328" s="87">
        <v>52551712</v>
      </c>
      <c r="E328" s="86" t="s">
        <v>238</v>
      </c>
      <c r="F328" s="88" t="s">
        <v>1641</v>
      </c>
      <c r="G328" s="85" t="s">
        <v>806</v>
      </c>
      <c r="H328" s="88" t="s">
        <v>130</v>
      </c>
      <c r="I328" s="89" t="s">
        <v>811</v>
      </c>
      <c r="J328" s="89">
        <v>411</v>
      </c>
      <c r="K328" s="89"/>
      <c r="L328" s="90"/>
      <c r="M328" s="91"/>
      <c r="N328" s="90"/>
      <c r="O328" s="91"/>
      <c r="P328" s="91" t="s">
        <v>103</v>
      </c>
      <c r="Q328" s="88" t="s">
        <v>333</v>
      </c>
      <c r="R328" s="157"/>
      <c r="S328" s="92"/>
      <c r="T328" s="93"/>
      <c r="U328" s="94"/>
      <c r="V328" s="95">
        <v>25700</v>
      </c>
      <c r="W328" s="95">
        <f t="shared" ca="1" si="68"/>
        <v>42293.432304166665</v>
      </c>
      <c r="X328" s="96">
        <f t="shared" ca="1" si="65"/>
        <v>44.805479452054797</v>
      </c>
      <c r="Y328" s="97">
        <v>41298</v>
      </c>
      <c r="Z328" s="89">
        <f t="shared" ca="1" si="64"/>
        <v>2.6904109589041094</v>
      </c>
      <c r="AA328" s="98"/>
      <c r="AB328" s="99" t="s">
        <v>108</v>
      </c>
      <c r="AC328" s="99" t="s">
        <v>136</v>
      </c>
      <c r="AD328" s="99" t="s">
        <v>110</v>
      </c>
      <c r="AE328" s="99" t="s">
        <v>137</v>
      </c>
      <c r="AF328" s="89">
        <v>40</v>
      </c>
      <c r="AG328" s="89" t="s">
        <v>112</v>
      </c>
      <c r="AH328" s="89" t="s">
        <v>113</v>
      </c>
      <c r="AI328" s="89" t="s">
        <v>155</v>
      </c>
      <c r="AJ328" s="89"/>
      <c r="AK328" s="95"/>
      <c r="AL328" s="95"/>
      <c r="AM328" s="95"/>
      <c r="AN328" s="11" t="s">
        <v>1642</v>
      </c>
      <c r="AO328" s="100">
        <f>VLOOKUP(I328,[3]DATOS!$B$6:$D$46,3)</f>
        <v>1253616</v>
      </c>
      <c r="AP328" s="122">
        <f t="shared" si="69"/>
        <v>814850</v>
      </c>
      <c r="AQ328" s="101">
        <f t="shared" si="70"/>
        <v>2068466</v>
      </c>
      <c r="AR328" s="101">
        <f t="shared" si="71"/>
        <v>74000</v>
      </c>
      <c r="AS328" s="101">
        <v>0</v>
      </c>
      <c r="AT328" s="101">
        <v>0</v>
      </c>
      <c r="AU328" s="101"/>
      <c r="AV328" s="101">
        <v>0</v>
      </c>
      <c r="AW328" s="101">
        <f t="shared" si="72"/>
        <v>29000</v>
      </c>
      <c r="AX328" s="101">
        <v>0</v>
      </c>
      <c r="AY328" s="100">
        <v>0</v>
      </c>
      <c r="AZ328" s="101">
        <f t="shared" si="62"/>
        <v>0</v>
      </c>
      <c r="BA328" s="122">
        <f t="shared" si="73"/>
        <v>1327616</v>
      </c>
      <c r="BB328" s="122">
        <f t="shared" si="74"/>
        <v>843850</v>
      </c>
      <c r="BC328" s="122">
        <f t="shared" si="75"/>
        <v>2171466</v>
      </c>
      <c r="BD328" s="85"/>
      <c r="BE328" s="153" t="str">
        <f>+CONCATENATE(Q328,R328)</f>
        <v>Oficina de Tecnología e Informática</v>
      </c>
      <c r="BG328" s="154"/>
      <c r="BH328" s="155"/>
      <c r="BI328" s="156"/>
      <c r="BS328" s="154"/>
      <c r="BT328" s="154"/>
    </row>
    <row r="329" spans="1:96" s="128" customFormat="1" ht="25.5" x14ac:dyDescent="0.25">
      <c r="A329" s="140" t="s">
        <v>140</v>
      </c>
      <c r="B329" s="105" t="s">
        <v>206</v>
      </c>
      <c r="C329" s="106" t="s">
        <v>142</v>
      </c>
      <c r="D329" s="174">
        <v>1020767173</v>
      </c>
      <c r="E329" s="142" t="s">
        <v>1643</v>
      </c>
      <c r="F329" s="142" t="s">
        <v>1644</v>
      </c>
      <c r="G329" s="106" t="s">
        <v>36</v>
      </c>
      <c r="H329" s="107" t="s">
        <v>130</v>
      </c>
      <c r="I329" s="108" t="s">
        <v>131</v>
      </c>
      <c r="J329" s="108"/>
      <c r="K329" s="108"/>
      <c r="L329" s="109"/>
      <c r="M329" s="110"/>
      <c r="N329" s="109"/>
      <c r="O329" s="110"/>
      <c r="P329" s="110" t="s">
        <v>202</v>
      </c>
      <c r="Q329" s="107" t="s">
        <v>233</v>
      </c>
      <c r="R329" s="111" t="s">
        <v>359</v>
      </c>
      <c r="S329" s="112" t="s">
        <v>1645</v>
      </c>
      <c r="T329" s="175"/>
      <c r="U329" s="140"/>
      <c r="V329" s="145">
        <v>33569</v>
      </c>
      <c r="W329" s="146">
        <f t="shared" ca="1" si="68"/>
        <v>42293.432304166665</v>
      </c>
      <c r="X329" s="147">
        <f t="shared" ca="1" si="65"/>
        <v>23.55890410958904</v>
      </c>
      <c r="Y329" s="148">
        <v>41865</v>
      </c>
      <c r="Z329" s="147">
        <f t="shared" ca="1" si="64"/>
        <v>1.1561643835616437</v>
      </c>
      <c r="AA329" s="118"/>
      <c r="AB329" s="119" t="s">
        <v>108</v>
      </c>
      <c r="AC329" s="119" t="s">
        <v>136</v>
      </c>
      <c r="AD329" s="120" t="s">
        <v>110</v>
      </c>
      <c r="AE329" s="119" t="s">
        <v>211</v>
      </c>
      <c r="AF329" s="108">
        <v>1015</v>
      </c>
      <c r="AG329" s="108" t="s">
        <v>361</v>
      </c>
      <c r="AH329" s="108" t="s">
        <v>505</v>
      </c>
      <c r="AI329" s="149" t="s">
        <v>155</v>
      </c>
      <c r="AJ329" s="150"/>
      <c r="AK329" s="115"/>
      <c r="AL329" s="115"/>
      <c r="AM329" s="115"/>
      <c r="AN329" s="16" t="s">
        <v>1646</v>
      </c>
      <c r="AO329" s="121">
        <f>VLOOKUP(I329,[3]DATOS!$B$6:$D$46,3)</f>
        <v>1110954</v>
      </c>
      <c r="AP329" s="122">
        <f t="shared" si="69"/>
        <v>722120</v>
      </c>
      <c r="AQ329" s="122">
        <f t="shared" si="70"/>
        <v>1833074</v>
      </c>
      <c r="AR329" s="122">
        <f t="shared" si="71"/>
        <v>74000</v>
      </c>
      <c r="AS329" s="122">
        <v>0</v>
      </c>
      <c r="AT329" s="122">
        <v>0</v>
      </c>
      <c r="AU329" s="122"/>
      <c r="AV329" s="122">
        <v>0</v>
      </c>
      <c r="AW329" s="122">
        <f t="shared" si="72"/>
        <v>29000</v>
      </c>
      <c r="AX329" s="122">
        <v>0</v>
      </c>
      <c r="AY329" s="124">
        <v>0</v>
      </c>
      <c r="AZ329" s="122">
        <f t="shared" si="62"/>
        <v>0</v>
      </c>
      <c r="BA329" s="122">
        <f t="shared" si="73"/>
        <v>1184954</v>
      </c>
      <c r="BB329" s="122">
        <f t="shared" si="74"/>
        <v>751120</v>
      </c>
      <c r="BC329" s="122">
        <f t="shared" si="75"/>
        <v>1936074</v>
      </c>
      <c r="BD329" s="106"/>
      <c r="BE329" s="102"/>
      <c r="BF329" s="102"/>
      <c r="BG329" s="103"/>
      <c r="BH329" s="103"/>
      <c r="BI329" s="103"/>
      <c r="BJ329" s="102"/>
      <c r="BK329" s="102"/>
      <c r="BL329" s="102"/>
      <c r="BM329" s="102"/>
      <c r="BN329" s="102"/>
      <c r="BO329" s="102"/>
      <c r="BP329" s="102"/>
      <c r="BQ329" s="102"/>
      <c r="BR329" s="102"/>
      <c r="BS329" s="102"/>
      <c r="BT329" s="102"/>
      <c r="BU329" s="102"/>
      <c r="BV329" s="102"/>
      <c r="BW329" s="102"/>
      <c r="BX329" s="102"/>
      <c r="BY329" s="102"/>
      <c r="BZ329" s="102"/>
      <c r="CA329" s="102"/>
      <c r="CB329" s="102"/>
      <c r="CC329" s="102"/>
      <c r="CD329" s="102"/>
      <c r="CE329" s="102"/>
      <c r="CF329" s="102"/>
      <c r="CG329" s="102"/>
      <c r="CH329" s="102"/>
      <c r="CI329" s="102"/>
      <c r="CJ329" s="102"/>
      <c r="CK329" s="102"/>
      <c r="CL329" s="102"/>
      <c r="CM329" s="102"/>
      <c r="CN329" s="102"/>
      <c r="CO329" s="102"/>
      <c r="CP329" s="102"/>
      <c r="CQ329" s="102"/>
      <c r="CR329" s="102"/>
    </row>
    <row r="330" spans="1:96" s="128" customFormat="1" ht="25.5" x14ac:dyDescent="0.25">
      <c r="A330" s="106" t="s">
        <v>140</v>
      </c>
      <c r="B330" s="105" t="s">
        <v>172</v>
      </c>
      <c r="C330" s="106" t="s">
        <v>142</v>
      </c>
      <c r="D330" s="132">
        <v>80441379</v>
      </c>
      <c r="E330" s="105" t="s">
        <v>1647</v>
      </c>
      <c r="F330" s="107" t="s">
        <v>1648</v>
      </c>
      <c r="G330" s="106" t="s">
        <v>36</v>
      </c>
      <c r="H330" s="107" t="s">
        <v>101</v>
      </c>
      <c r="I330" s="108" t="s">
        <v>175</v>
      </c>
      <c r="J330" s="108">
        <v>117</v>
      </c>
      <c r="K330" s="108"/>
      <c r="L330" s="109"/>
      <c r="M330" s="110"/>
      <c r="N330" s="109"/>
      <c r="O330" s="110"/>
      <c r="P330" s="110" t="s">
        <v>103</v>
      </c>
      <c r="Q330" s="107" t="s">
        <v>333</v>
      </c>
      <c r="R330" s="111" t="s">
        <v>1466</v>
      </c>
      <c r="S330" s="112" t="s">
        <v>334</v>
      </c>
      <c r="T330" s="113" t="s">
        <v>1649</v>
      </c>
      <c r="U330" s="133" t="s">
        <v>1650</v>
      </c>
      <c r="V330" s="115">
        <v>26573</v>
      </c>
      <c r="W330" s="115">
        <f t="shared" ca="1" si="68"/>
        <v>42293.432304166665</v>
      </c>
      <c r="X330" s="116">
        <f t="shared" ca="1" si="65"/>
        <v>42.452054794520549</v>
      </c>
      <c r="Y330" s="117">
        <v>36832</v>
      </c>
      <c r="Z330" s="108">
        <f t="shared" ca="1" si="64"/>
        <v>14.75068493150685</v>
      </c>
      <c r="AA330" s="118"/>
      <c r="AB330" s="119" t="s">
        <v>108</v>
      </c>
      <c r="AC330" s="119" t="s">
        <v>109</v>
      </c>
      <c r="AD330" s="120" t="s">
        <v>110</v>
      </c>
      <c r="AE330" s="119" t="s">
        <v>154</v>
      </c>
      <c r="AF330" s="108">
        <v>45</v>
      </c>
      <c r="AG330" s="108" t="s">
        <v>112</v>
      </c>
      <c r="AH330" s="108" t="s">
        <v>124</v>
      </c>
      <c r="AI330" s="108" t="s">
        <v>114</v>
      </c>
      <c r="AJ330" s="168" t="s">
        <v>27</v>
      </c>
      <c r="AK330" s="115">
        <v>40947</v>
      </c>
      <c r="AL330" s="115"/>
      <c r="AM330" s="115" t="s">
        <v>138</v>
      </c>
      <c r="AN330" s="15" t="s">
        <v>1651</v>
      </c>
      <c r="AO330" s="121">
        <f>VLOOKUP(I330,[3]DATOS!$B$6:$D$46,3)</f>
        <v>2243986</v>
      </c>
      <c r="AP330" s="122">
        <f t="shared" si="69"/>
        <v>1458591</v>
      </c>
      <c r="AQ330" s="122">
        <f t="shared" si="70"/>
        <v>3702577</v>
      </c>
      <c r="AR330" s="122">
        <f t="shared" si="71"/>
        <v>0</v>
      </c>
      <c r="AS330" s="122">
        <v>0</v>
      </c>
      <c r="AT330" s="122">
        <f>ROUND(+AQ330*20%,0)</f>
        <v>740515</v>
      </c>
      <c r="AU330" s="122"/>
      <c r="AV330" s="122">
        <v>0</v>
      </c>
      <c r="AW330" s="122">
        <v>73698</v>
      </c>
      <c r="AX330" s="122">
        <v>0</v>
      </c>
      <c r="AY330" s="134">
        <v>0</v>
      </c>
      <c r="AZ330" s="122">
        <f t="shared" si="62"/>
        <v>0</v>
      </c>
      <c r="BA330" s="122">
        <f t="shared" si="73"/>
        <v>2984501</v>
      </c>
      <c r="BB330" s="122">
        <f t="shared" si="74"/>
        <v>1532289</v>
      </c>
      <c r="BC330" s="122">
        <f t="shared" si="75"/>
        <v>4516790</v>
      </c>
      <c r="BD330" s="106"/>
      <c r="BE330" s="125" t="str">
        <f>+CONCATENATE(Q330,R330)</f>
        <v>Oficina de Tecnología e Informática- Grupo de Trabajo de Infraestructura Tecnológica y Seguridad</v>
      </c>
      <c r="BF330" s="102"/>
      <c r="BG330" s="103"/>
      <c r="BH330" s="126"/>
      <c r="BI330" s="127"/>
      <c r="BJ330" s="102"/>
      <c r="BK330" s="102"/>
      <c r="BL330" s="102"/>
      <c r="BM330" s="102"/>
      <c r="BN330" s="102"/>
      <c r="BO330" s="102"/>
      <c r="BP330" s="102"/>
      <c r="BQ330" s="102"/>
      <c r="BR330" s="102"/>
      <c r="BS330" s="103"/>
      <c r="BT330" s="103"/>
      <c r="BU330" s="102"/>
      <c r="BV330" s="102"/>
      <c r="BW330" s="102"/>
      <c r="BX330" s="102"/>
      <c r="BY330" s="102"/>
      <c r="BZ330" s="102"/>
      <c r="CA330" s="102"/>
      <c r="CB330" s="102"/>
      <c r="CC330" s="102"/>
      <c r="CD330" s="102"/>
      <c r="CE330" s="102"/>
      <c r="CF330" s="102"/>
      <c r="CG330" s="102"/>
      <c r="CH330" s="102"/>
      <c r="CI330" s="102"/>
      <c r="CJ330" s="102"/>
      <c r="CK330" s="102"/>
      <c r="CL330" s="102"/>
      <c r="CM330" s="102"/>
      <c r="CN330" s="102"/>
      <c r="CO330" s="102"/>
      <c r="CP330" s="102"/>
      <c r="CQ330" s="102"/>
      <c r="CR330" s="104"/>
    </row>
    <row r="331" spans="1:96" s="128" customFormat="1" x14ac:dyDescent="0.25">
      <c r="A331" s="140" t="s">
        <v>255</v>
      </c>
      <c r="B331" s="105" t="s">
        <v>141</v>
      </c>
      <c r="C331" s="106" t="s">
        <v>142</v>
      </c>
      <c r="D331" s="141">
        <v>80164699</v>
      </c>
      <c r="E331" s="142" t="s">
        <v>1652</v>
      </c>
      <c r="F331" s="142" t="s">
        <v>1653</v>
      </c>
      <c r="G331" s="144" t="s">
        <v>36</v>
      </c>
      <c r="H331" s="107" t="s">
        <v>101</v>
      </c>
      <c r="I331" s="108" t="s">
        <v>159</v>
      </c>
      <c r="J331" s="108"/>
      <c r="K331" s="108"/>
      <c r="L331" s="109"/>
      <c r="M331" s="110"/>
      <c r="N331" s="109"/>
      <c r="O331" s="110" t="s">
        <v>467</v>
      </c>
      <c r="P331" s="110" t="s">
        <v>103</v>
      </c>
      <c r="Q331" s="107" t="s">
        <v>176</v>
      </c>
      <c r="R331" s="111" t="s">
        <v>120</v>
      </c>
      <c r="S331" s="161" t="s">
        <v>1000</v>
      </c>
      <c r="T331" s="143" t="s">
        <v>820</v>
      </c>
      <c r="U331" s="140" t="s">
        <v>1654</v>
      </c>
      <c r="V331" s="145">
        <v>29831</v>
      </c>
      <c r="W331" s="146">
        <f t="shared" ca="1" si="68"/>
        <v>42293.432304166665</v>
      </c>
      <c r="X331" s="147">
        <f t="shared" ca="1" si="65"/>
        <v>33.654794520547945</v>
      </c>
      <c r="Y331" s="148">
        <v>40695</v>
      </c>
      <c r="Z331" s="147">
        <f t="shared" ca="1" si="64"/>
        <v>4.3150684931506849</v>
      </c>
      <c r="AA331" s="118"/>
      <c r="AB331" s="119" t="s">
        <v>108</v>
      </c>
      <c r="AC331" s="119" t="s">
        <v>109</v>
      </c>
      <c r="AD331" s="120" t="s">
        <v>110</v>
      </c>
      <c r="AE331" s="119" t="s">
        <v>154</v>
      </c>
      <c r="AF331" s="108">
        <v>6100</v>
      </c>
      <c r="AG331" s="108" t="s">
        <v>70</v>
      </c>
      <c r="AH331" s="149" t="s">
        <v>160</v>
      </c>
      <c r="AI331" s="149" t="s">
        <v>196</v>
      </c>
      <c r="AJ331" s="108"/>
      <c r="AK331" s="115">
        <v>41809</v>
      </c>
      <c r="AL331" s="115"/>
      <c r="AM331" s="115"/>
      <c r="AN331" s="29" t="s">
        <v>1655</v>
      </c>
      <c r="AO331" s="121">
        <f>VLOOKUP(I331,[3]DATOS!$B$6:$D$46,3)</f>
        <v>2049478</v>
      </c>
      <c r="AP331" s="122">
        <f t="shared" si="69"/>
        <v>1332161</v>
      </c>
      <c r="AQ331" s="122">
        <f t="shared" si="70"/>
        <v>3381639</v>
      </c>
      <c r="AR331" s="122">
        <f t="shared" si="71"/>
        <v>0</v>
      </c>
      <c r="AS331" s="122">
        <v>0</v>
      </c>
      <c r="AT331" s="122">
        <v>0</v>
      </c>
      <c r="AU331" s="122"/>
      <c r="AV331" s="122">
        <v>0</v>
      </c>
      <c r="AW331" s="122">
        <f t="shared" ref="AW331:AW394" si="76">IF(AX331=0,29000,0)</f>
        <v>29000</v>
      </c>
      <c r="AX331" s="122">
        <v>0</v>
      </c>
      <c r="AY331" s="134">
        <v>0</v>
      </c>
      <c r="AZ331" s="122">
        <f t="shared" si="62"/>
        <v>0</v>
      </c>
      <c r="BA331" s="122">
        <f t="shared" si="73"/>
        <v>2049478</v>
      </c>
      <c r="BB331" s="122">
        <f t="shared" si="74"/>
        <v>1361161</v>
      </c>
      <c r="BC331" s="122">
        <f t="shared" si="75"/>
        <v>3410639</v>
      </c>
      <c r="BD331" s="106"/>
      <c r="BE331" s="102"/>
      <c r="BF331" s="102"/>
      <c r="BG331" s="103"/>
      <c r="BH331" s="103"/>
      <c r="BI331" s="103"/>
      <c r="BJ331" s="102"/>
      <c r="BK331" s="102"/>
      <c r="BL331" s="102"/>
      <c r="BM331" s="102"/>
      <c r="BN331" s="102"/>
      <c r="BO331" s="102"/>
      <c r="BP331" s="102"/>
      <c r="BQ331" s="102"/>
      <c r="BR331" s="102"/>
      <c r="BS331" s="103"/>
      <c r="BT331" s="103"/>
      <c r="BU331" s="102"/>
      <c r="BV331" s="102"/>
      <c r="BW331" s="102"/>
      <c r="BX331" s="102"/>
      <c r="BY331" s="102"/>
      <c r="BZ331" s="102"/>
      <c r="CA331" s="102"/>
      <c r="CB331" s="102"/>
      <c r="CC331" s="102"/>
      <c r="CD331" s="102"/>
      <c r="CE331" s="102"/>
      <c r="CF331" s="102"/>
      <c r="CG331" s="102"/>
      <c r="CH331" s="102"/>
      <c r="CI331" s="102"/>
      <c r="CJ331" s="102"/>
      <c r="CK331" s="102"/>
      <c r="CL331" s="102"/>
      <c r="CM331" s="102"/>
      <c r="CN331" s="102"/>
      <c r="CO331" s="102"/>
      <c r="CP331" s="102"/>
      <c r="CQ331" s="102"/>
      <c r="CR331" s="102"/>
    </row>
    <row r="332" spans="1:96" s="128" customFormat="1" x14ac:dyDescent="0.25">
      <c r="A332" s="106" t="s">
        <v>140</v>
      </c>
      <c r="B332" s="105" t="s">
        <v>141</v>
      </c>
      <c r="C332" s="106" t="s">
        <v>142</v>
      </c>
      <c r="D332" s="132">
        <v>1136879392</v>
      </c>
      <c r="E332" s="105" t="s">
        <v>1656</v>
      </c>
      <c r="F332" s="107" t="s">
        <v>1657</v>
      </c>
      <c r="G332" s="106" t="s">
        <v>36</v>
      </c>
      <c r="H332" s="107" t="s">
        <v>101</v>
      </c>
      <c r="I332" s="108" t="s">
        <v>358</v>
      </c>
      <c r="J332" s="108"/>
      <c r="K332" s="108"/>
      <c r="L332" s="107"/>
      <c r="M332" s="108"/>
      <c r="N332" s="109"/>
      <c r="O332" s="110"/>
      <c r="P332" s="110" t="s">
        <v>695</v>
      </c>
      <c r="Q332" s="107" t="s">
        <v>149</v>
      </c>
      <c r="R332" s="111" t="s">
        <v>120</v>
      </c>
      <c r="S332" s="112" t="s">
        <v>106</v>
      </c>
      <c r="T332" s="113"/>
      <c r="U332" s="133">
        <v>242186</v>
      </c>
      <c r="V332" s="115">
        <v>31859</v>
      </c>
      <c r="W332" s="115">
        <f t="shared" ca="1" si="68"/>
        <v>42293.432304166665</v>
      </c>
      <c r="X332" s="116">
        <f t="shared" ca="1" si="65"/>
        <v>28.172602739726027</v>
      </c>
      <c r="Y332" s="117">
        <v>41785</v>
      </c>
      <c r="Z332" s="108">
        <f t="shared" ca="1" si="64"/>
        <v>1.3698630136986301</v>
      </c>
      <c r="AA332" s="118"/>
      <c r="AB332" s="119" t="s">
        <v>108</v>
      </c>
      <c r="AC332" s="119" t="s">
        <v>109</v>
      </c>
      <c r="AD332" s="120" t="s">
        <v>110</v>
      </c>
      <c r="AE332" s="119" t="s">
        <v>154</v>
      </c>
      <c r="AF332" s="108">
        <v>3100</v>
      </c>
      <c r="AG332" s="108" t="s">
        <v>70</v>
      </c>
      <c r="AH332" s="108" t="s">
        <v>160</v>
      </c>
      <c r="AI332" s="108" t="s">
        <v>114</v>
      </c>
      <c r="AJ332" s="108"/>
      <c r="AK332" s="115">
        <v>42075</v>
      </c>
      <c r="AL332" s="115"/>
      <c r="AM332" s="115"/>
      <c r="AN332" s="15" t="s">
        <v>1658</v>
      </c>
      <c r="AO332" s="121">
        <f>VLOOKUP(I332,[3]DATOS!$B$6:$D$46,3)</f>
        <v>1694203</v>
      </c>
      <c r="AP332" s="122">
        <f t="shared" si="69"/>
        <v>1101232</v>
      </c>
      <c r="AQ332" s="122">
        <f t="shared" si="70"/>
        <v>2795435</v>
      </c>
      <c r="AR332" s="122">
        <f t="shared" si="71"/>
        <v>0</v>
      </c>
      <c r="AS332" s="122">
        <v>0</v>
      </c>
      <c r="AT332" s="122">
        <v>0</v>
      </c>
      <c r="AU332" s="122"/>
      <c r="AV332" s="122">
        <v>0</v>
      </c>
      <c r="AW332" s="122">
        <f t="shared" si="76"/>
        <v>29000</v>
      </c>
      <c r="AX332" s="122">
        <v>0</v>
      </c>
      <c r="AY332" s="134">
        <v>0</v>
      </c>
      <c r="AZ332" s="122">
        <f t="shared" si="62"/>
        <v>0</v>
      </c>
      <c r="BA332" s="122">
        <f t="shared" si="73"/>
        <v>1694203</v>
      </c>
      <c r="BB332" s="122">
        <f t="shared" si="74"/>
        <v>1130232</v>
      </c>
      <c r="BC332" s="122">
        <f t="shared" si="75"/>
        <v>2824435</v>
      </c>
      <c r="BD332" s="106"/>
      <c r="BE332" s="102"/>
      <c r="BF332" s="102"/>
      <c r="BG332" s="103"/>
      <c r="BH332" s="103"/>
      <c r="BI332" s="103"/>
      <c r="BJ332" s="102"/>
      <c r="BK332" s="102"/>
      <c r="BL332" s="102"/>
      <c r="BM332" s="102"/>
      <c r="BN332" s="102"/>
      <c r="BO332" s="102"/>
      <c r="BP332" s="102"/>
      <c r="BQ332" s="102"/>
      <c r="BR332" s="102"/>
      <c r="BS332" s="103"/>
      <c r="BT332" s="103"/>
      <c r="BU332" s="102"/>
      <c r="BV332" s="102"/>
      <c r="BW332" s="102"/>
      <c r="BX332" s="102"/>
      <c r="BY332" s="102"/>
      <c r="BZ332" s="102"/>
      <c r="CA332" s="102"/>
      <c r="CB332" s="102"/>
      <c r="CC332" s="102"/>
      <c r="CD332" s="102"/>
      <c r="CE332" s="102"/>
      <c r="CF332" s="102"/>
      <c r="CG332" s="102"/>
      <c r="CH332" s="102"/>
      <c r="CI332" s="102"/>
      <c r="CJ332" s="102"/>
      <c r="CK332" s="102"/>
      <c r="CL332" s="102"/>
      <c r="CM332" s="102"/>
      <c r="CN332" s="102"/>
      <c r="CO332" s="102"/>
      <c r="CP332" s="102"/>
      <c r="CQ332" s="102"/>
      <c r="CR332" s="102"/>
    </row>
    <row r="333" spans="1:96" s="128" customFormat="1" x14ac:dyDescent="0.25">
      <c r="A333" s="106" t="s">
        <v>95</v>
      </c>
      <c r="B333" s="105" t="s">
        <v>457</v>
      </c>
      <c r="C333" s="106" t="s">
        <v>97</v>
      </c>
      <c r="D333" s="132">
        <v>1070305686</v>
      </c>
      <c r="E333" s="105" t="s">
        <v>1659</v>
      </c>
      <c r="F333" s="107" t="s">
        <v>1660</v>
      </c>
      <c r="G333" s="106" t="s">
        <v>1661</v>
      </c>
      <c r="H333" s="107" t="s">
        <v>101</v>
      </c>
      <c r="I333" s="108" t="s">
        <v>185</v>
      </c>
      <c r="J333" s="108"/>
      <c r="K333" s="108"/>
      <c r="L333" s="109"/>
      <c r="M333" s="110"/>
      <c r="N333" s="109"/>
      <c r="O333" s="110"/>
      <c r="P333" s="110" t="s">
        <v>103</v>
      </c>
      <c r="Q333" s="107" t="s">
        <v>217</v>
      </c>
      <c r="R333" s="111" t="s">
        <v>461</v>
      </c>
      <c r="S333" s="112" t="s">
        <v>556</v>
      </c>
      <c r="T333" s="113"/>
      <c r="U333" s="133">
        <v>17696</v>
      </c>
      <c r="V333" s="115">
        <v>33434</v>
      </c>
      <c r="W333" s="115">
        <f t="shared" ca="1" si="68"/>
        <v>42293.432304166665</v>
      </c>
      <c r="X333" s="116">
        <f t="shared" ca="1" si="65"/>
        <v>23.920547945205481</v>
      </c>
      <c r="Y333" s="117">
        <v>42131</v>
      </c>
      <c r="Z333" s="108">
        <f t="shared" ca="1" si="64"/>
        <v>0.43561643835616437</v>
      </c>
      <c r="AA333" s="118"/>
      <c r="AB333" s="119" t="s">
        <v>108</v>
      </c>
      <c r="AC333" s="119" t="s">
        <v>109</v>
      </c>
      <c r="AD333" s="120" t="s">
        <v>110</v>
      </c>
      <c r="AE333" s="119" t="s">
        <v>111</v>
      </c>
      <c r="AF333" s="108">
        <v>2021</v>
      </c>
      <c r="AG333" s="108" t="s">
        <v>70</v>
      </c>
      <c r="AH333" s="108" t="s">
        <v>521</v>
      </c>
      <c r="AI333" s="108" t="s">
        <v>196</v>
      </c>
      <c r="AJ333" s="108"/>
      <c r="AK333" s="115"/>
      <c r="AL333" s="115"/>
      <c r="AM333" s="115"/>
      <c r="AN333" s="16" t="s">
        <v>1662</v>
      </c>
      <c r="AO333" s="121">
        <f>VLOOKUP(I333,[3]DATOS!$B$6:$D$46,3)</f>
        <v>1466526</v>
      </c>
      <c r="AP333" s="122">
        <f t="shared" si="69"/>
        <v>953242</v>
      </c>
      <c r="AQ333" s="122">
        <f t="shared" si="70"/>
        <v>2419768</v>
      </c>
      <c r="AR333" s="122">
        <f t="shared" si="71"/>
        <v>0</v>
      </c>
      <c r="AS333" s="122">
        <v>0</v>
      </c>
      <c r="AT333" s="122">
        <v>0</v>
      </c>
      <c r="AU333" s="122"/>
      <c r="AV333" s="122">
        <v>0</v>
      </c>
      <c r="AW333" s="122">
        <f t="shared" si="76"/>
        <v>29000</v>
      </c>
      <c r="AX333" s="122">
        <v>0</v>
      </c>
      <c r="AY333" s="134">
        <v>0</v>
      </c>
      <c r="AZ333" s="122">
        <f t="shared" si="62"/>
        <v>0</v>
      </c>
      <c r="BA333" s="122">
        <f t="shared" si="73"/>
        <v>1466526</v>
      </c>
      <c r="BB333" s="122">
        <f t="shared" si="74"/>
        <v>982242</v>
      </c>
      <c r="BC333" s="122">
        <f t="shared" si="75"/>
        <v>2448768</v>
      </c>
      <c r="BD333" s="106"/>
      <c r="BE333" s="102"/>
      <c r="BF333" s="102"/>
      <c r="BG333" s="103"/>
      <c r="BH333" s="103"/>
      <c r="BI333" s="103"/>
      <c r="BJ333" s="102"/>
      <c r="BK333" s="102"/>
      <c r="BL333" s="102"/>
      <c r="BM333" s="102"/>
      <c r="BN333" s="102"/>
      <c r="BO333" s="102"/>
      <c r="BP333" s="102"/>
      <c r="BQ333" s="102"/>
      <c r="BR333" s="102"/>
      <c r="BS333" s="102"/>
      <c r="BT333" s="102"/>
      <c r="BU333" s="102"/>
      <c r="BV333" s="102"/>
      <c r="BW333" s="102"/>
      <c r="BX333" s="102"/>
      <c r="BY333" s="102"/>
      <c r="BZ333" s="102"/>
      <c r="CA333" s="102"/>
      <c r="CB333" s="102"/>
      <c r="CC333" s="102"/>
      <c r="CD333" s="102"/>
      <c r="CE333" s="102"/>
      <c r="CF333" s="102"/>
      <c r="CG333" s="102"/>
      <c r="CH333" s="102"/>
      <c r="CI333" s="102"/>
      <c r="CJ333" s="102"/>
      <c r="CK333" s="102"/>
      <c r="CL333" s="102"/>
      <c r="CM333" s="102"/>
      <c r="CN333" s="102"/>
      <c r="CO333" s="102"/>
      <c r="CP333" s="102"/>
      <c r="CQ333" s="102"/>
      <c r="CR333" s="102"/>
    </row>
    <row r="334" spans="1:96" s="128" customFormat="1" x14ac:dyDescent="0.25">
      <c r="A334" s="106" t="s">
        <v>255</v>
      </c>
      <c r="B334" s="105" t="s">
        <v>206</v>
      </c>
      <c r="C334" s="106" t="s">
        <v>142</v>
      </c>
      <c r="D334" s="132">
        <v>1018424069</v>
      </c>
      <c r="E334" s="105" t="s">
        <v>1663</v>
      </c>
      <c r="F334" s="107" t="s">
        <v>1664</v>
      </c>
      <c r="G334" s="106" t="s">
        <v>36</v>
      </c>
      <c r="H334" s="107" t="s">
        <v>101</v>
      </c>
      <c r="I334" s="108" t="s">
        <v>358</v>
      </c>
      <c r="J334" s="108"/>
      <c r="K334" s="108"/>
      <c r="L334" s="107"/>
      <c r="M334" s="108"/>
      <c r="N334" s="109"/>
      <c r="O334" s="110"/>
      <c r="P334" s="110" t="s">
        <v>202</v>
      </c>
      <c r="Q334" s="107" t="s">
        <v>233</v>
      </c>
      <c r="R334" s="109" t="s">
        <v>1597</v>
      </c>
      <c r="S334" s="112" t="s">
        <v>360</v>
      </c>
      <c r="T334" s="112"/>
      <c r="U334" s="133">
        <v>42567</v>
      </c>
      <c r="V334" s="115">
        <v>32556</v>
      </c>
      <c r="W334" s="115">
        <f t="shared" ca="1" si="68"/>
        <v>42293.432304166665</v>
      </c>
      <c r="X334" s="116">
        <f t="shared" ca="1" si="65"/>
        <v>26.298630136986301</v>
      </c>
      <c r="Y334" s="117">
        <v>41144</v>
      </c>
      <c r="Z334" s="108">
        <f t="shared" ca="1" si="64"/>
        <v>3.1041095890410957</v>
      </c>
      <c r="AA334" s="118"/>
      <c r="AB334" s="119" t="s">
        <v>108</v>
      </c>
      <c r="AC334" s="119" t="s">
        <v>109</v>
      </c>
      <c r="AD334" s="120" t="s">
        <v>110</v>
      </c>
      <c r="AE334" s="119" t="s">
        <v>154</v>
      </c>
      <c r="AF334" s="108">
        <v>1007</v>
      </c>
      <c r="AG334" s="108" t="s">
        <v>70</v>
      </c>
      <c r="AH334" s="108" t="s">
        <v>260</v>
      </c>
      <c r="AI334" s="108" t="s">
        <v>114</v>
      </c>
      <c r="AJ334" s="108"/>
      <c r="AK334" s="115">
        <v>42047</v>
      </c>
      <c r="AL334" s="115"/>
      <c r="AM334" s="115"/>
      <c r="AN334" s="16" t="s">
        <v>1665</v>
      </c>
      <c r="AO334" s="121">
        <f>VLOOKUP(I334,[3]DATOS!$B$6:$D$46,3)</f>
        <v>1694203</v>
      </c>
      <c r="AP334" s="122">
        <f t="shared" si="69"/>
        <v>1101232</v>
      </c>
      <c r="AQ334" s="122">
        <f t="shared" si="70"/>
        <v>2795435</v>
      </c>
      <c r="AR334" s="122">
        <f t="shared" si="71"/>
        <v>0</v>
      </c>
      <c r="AS334" s="122">
        <v>0</v>
      </c>
      <c r="AT334" s="122">
        <v>0</v>
      </c>
      <c r="AU334" s="122"/>
      <c r="AV334" s="122">
        <v>0</v>
      </c>
      <c r="AW334" s="122">
        <f t="shared" si="76"/>
        <v>29000</v>
      </c>
      <c r="AX334" s="122">
        <v>0</v>
      </c>
      <c r="AY334" s="134">
        <v>0</v>
      </c>
      <c r="AZ334" s="122">
        <f t="shared" si="62"/>
        <v>0</v>
      </c>
      <c r="BA334" s="122">
        <f t="shared" si="73"/>
        <v>1694203</v>
      </c>
      <c r="BB334" s="122">
        <f t="shared" si="74"/>
        <v>1130232</v>
      </c>
      <c r="BC334" s="122">
        <f t="shared" si="75"/>
        <v>2824435</v>
      </c>
      <c r="BD334" s="106"/>
      <c r="BE334" s="125" t="str">
        <f>+CONCATENATE(Q334,R334)</f>
        <v>Despacho del Superintendente Delegado para la Protección de la Competencia- Grupo de Trabajo de Abogacía de la Competencia</v>
      </c>
      <c r="BF334" s="102"/>
      <c r="BG334" s="103"/>
      <c r="BH334" s="135"/>
      <c r="BI334" s="127"/>
      <c r="BJ334" s="102"/>
      <c r="BK334" s="102"/>
      <c r="BL334" s="102"/>
      <c r="BM334" s="102"/>
      <c r="BN334" s="102"/>
      <c r="BO334" s="102"/>
      <c r="BP334" s="102"/>
      <c r="BQ334" s="102"/>
      <c r="BR334" s="102"/>
      <c r="BS334" s="103"/>
      <c r="BT334" s="103"/>
      <c r="BU334" s="102"/>
      <c r="BV334" s="102"/>
      <c r="BW334" s="102"/>
      <c r="BX334" s="102"/>
      <c r="BY334" s="102"/>
      <c r="BZ334" s="102"/>
      <c r="CA334" s="102"/>
      <c r="CB334" s="102"/>
      <c r="CC334" s="102"/>
      <c r="CD334" s="102"/>
      <c r="CE334" s="102"/>
      <c r="CF334" s="102"/>
      <c r="CG334" s="102"/>
      <c r="CH334" s="102"/>
      <c r="CI334" s="102"/>
      <c r="CJ334" s="102"/>
      <c r="CK334" s="102"/>
      <c r="CL334" s="102"/>
      <c r="CM334" s="102"/>
      <c r="CN334" s="102"/>
      <c r="CO334" s="102"/>
      <c r="CP334" s="102"/>
      <c r="CQ334" s="102"/>
      <c r="CR334" s="102"/>
    </row>
    <row r="335" spans="1:96" x14ac:dyDescent="0.25">
      <c r="A335" s="106" t="s">
        <v>140</v>
      </c>
      <c r="B335" s="105" t="s">
        <v>141</v>
      </c>
      <c r="C335" s="106" t="s">
        <v>142</v>
      </c>
      <c r="D335" s="132">
        <v>1069725760</v>
      </c>
      <c r="E335" s="105" t="s">
        <v>1666</v>
      </c>
      <c r="F335" s="107" t="s">
        <v>1667</v>
      </c>
      <c r="G335" s="106" t="s">
        <v>1668</v>
      </c>
      <c r="H335" s="107" t="s">
        <v>101</v>
      </c>
      <c r="I335" s="108" t="s">
        <v>185</v>
      </c>
      <c r="J335" s="108"/>
      <c r="K335" s="108"/>
      <c r="L335" s="109"/>
      <c r="M335" s="110"/>
      <c r="N335" s="109"/>
      <c r="O335" s="110"/>
      <c r="P335" s="110" t="s">
        <v>103</v>
      </c>
      <c r="Q335" s="107" t="s">
        <v>321</v>
      </c>
      <c r="R335" s="111" t="s">
        <v>322</v>
      </c>
      <c r="S335" s="112" t="s">
        <v>106</v>
      </c>
      <c r="T335" s="113"/>
      <c r="U335" s="133"/>
      <c r="V335" s="115">
        <v>32277</v>
      </c>
      <c r="W335" s="115">
        <v>41907</v>
      </c>
      <c r="X335" s="116">
        <f t="shared" si="65"/>
        <v>26.002739726027396</v>
      </c>
      <c r="Y335" s="117">
        <v>41901</v>
      </c>
      <c r="Z335" s="108">
        <f t="shared" si="64"/>
        <v>1.643835616438356E-2</v>
      </c>
      <c r="AA335" s="118"/>
      <c r="AB335" s="119" t="s">
        <v>108</v>
      </c>
      <c r="AC335" s="119" t="s">
        <v>109</v>
      </c>
      <c r="AD335" s="120" t="s">
        <v>110</v>
      </c>
      <c r="AE335" s="119" t="s">
        <v>154</v>
      </c>
      <c r="AF335" s="108">
        <v>2015</v>
      </c>
      <c r="AG335" s="108" t="s">
        <v>70</v>
      </c>
      <c r="AH335" s="108" t="s">
        <v>260</v>
      </c>
      <c r="AI335" s="108" t="s">
        <v>114</v>
      </c>
      <c r="AJ335" s="108"/>
      <c r="AK335" s="115"/>
      <c r="AL335" s="115"/>
      <c r="AM335" s="115"/>
      <c r="AN335" s="16" t="s">
        <v>1669</v>
      </c>
      <c r="AO335" s="121">
        <f>VLOOKUP(I335,[3]DATOS!$B$6:$D$46,3)</f>
        <v>1466526</v>
      </c>
      <c r="AP335" s="122">
        <f t="shared" si="69"/>
        <v>953242</v>
      </c>
      <c r="AQ335" s="122">
        <f t="shared" si="70"/>
        <v>2419768</v>
      </c>
      <c r="AR335" s="122">
        <f t="shared" si="71"/>
        <v>0</v>
      </c>
      <c r="AS335" s="122">
        <v>0</v>
      </c>
      <c r="AT335" s="122">
        <v>0</v>
      </c>
      <c r="AU335" s="122"/>
      <c r="AV335" s="122">
        <v>0</v>
      </c>
      <c r="AW335" s="122">
        <f t="shared" si="76"/>
        <v>29000</v>
      </c>
      <c r="AX335" s="122">
        <v>0</v>
      </c>
      <c r="AY335" s="134">
        <v>0</v>
      </c>
      <c r="AZ335" s="122">
        <f t="shared" si="62"/>
        <v>0</v>
      </c>
      <c r="BA335" s="122">
        <f t="shared" si="73"/>
        <v>1466526</v>
      </c>
      <c r="BB335" s="122">
        <f t="shared" si="74"/>
        <v>982242</v>
      </c>
      <c r="BC335" s="122">
        <f t="shared" si="75"/>
        <v>2448768</v>
      </c>
      <c r="BD335" s="106"/>
    </row>
    <row r="336" spans="1:96" x14ac:dyDescent="0.25">
      <c r="A336" s="106" t="s">
        <v>140</v>
      </c>
      <c r="B336" s="105" t="s">
        <v>206</v>
      </c>
      <c r="C336" s="106" t="s">
        <v>142</v>
      </c>
      <c r="D336" s="132">
        <v>1121823614</v>
      </c>
      <c r="E336" s="105" t="s">
        <v>1670</v>
      </c>
      <c r="F336" s="107" t="s">
        <v>1671</v>
      </c>
      <c r="G336" s="106" t="s">
        <v>375</v>
      </c>
      <c r="H336" s="107" t="s">
        <v>130</v>
      </c>
      <c r="I336" s="108" t="s">
        <v>209</v>
      </c>
      <c r="J336" s="108">
        <v>578</v>
      </c>
      <c r="K336" s="108"/>
      <c r="L336" s="107"/>
      <c r="M336" s="108"/>
      <c r="N336" s="109"/>
      <c r="O336" s="110"/>
      <c r="P336" s="110" t="s">
        <v>202</v>
      </c>
      <c r="Q336" s="107" t="s">
        <v>398</v>
      </c>
      <c r="R336" s="109" t="s">
        <v>399</v>
      </c>
      <c r="S336" s="112" t="s">
        <v>1672</v>
      </c>
      <c r="T336" s="112"/>
      <c r="U336" s="133"/>
      <c r="V336" s="115">
        <v>31614</v>
      </c>
      <c r="W336" s="115">
        <f t="shared" ref="W336:W399" ca="1" si="77">NOW()</f>
        <v>42293.432304166665</v>
      </c>
      <c r="X336" s="116">
        <f t="shared" ca="1" si="65"/>
        <v>28.835616438356166</v>
      </c>
      <c r="Y336" s="117">
        <v>41183</v>
      </c>
      <c r="Z336" s="108">
        <f t="shared" ca="1" si="64"/>
        <v>3</v>
      </c>
      <c r="AA336" s="118"/>
      <c r="AB336" s="119" t="s">
        <v>108</v>
      </c>
      <c r="AC336" s="119" t="s">
        <v>136</v>
      </c>
      <c r="AD336" s="120" t="s">
        <v>110</v>
      </c>
      <c r="AE336" s="119" t="s">
        <v>211</v>
      </c>
      <c r="AF336" s="108">
        <v>3010</v>
      </c>
      <c r="AG336" s="108" t="s">
        <v>70</v>
      </c>
      <c r="AH336" s="108" t="s">
        <v>260</v>
      </c>
      <c r="AI336" s="108" t="s">
        <v>213</v>
      </c>
      <c r="AJ336" s="108"/>
      <c r="AK336" s="115"/>
      <c r="AL336" s="115"/>
      <c r="AM336" s="115"/>
      <c r="AN336" s="35" t="s">
        <v>1673</v>
      </c>
      <c r="AO336" s="121">
        <f>VLOOKUP(I336,[3]DATOS!$B$6:$D$46,3)</f>
        <v>1382979</v>
      </c>
      <c r="AP336" s="122">
        <f t="shared" si="69"/>
        <v>898936</v>
      </c>
      <c r="AQ336" s="122">
        <f t="shared" si="70"/>
        <v>2281915</v>
      </c>
      <c r="AR336" s="122">
        <f t="shared" si="71"/>
        <v>0</v>
      </c>
      <c r="AS336" s="122">
        <v>0</v>
      </c>
      <c r="AT336" s="122">
        <v>0</v>
      </c>
      <c r="AU336" s="122"/>
      <c r="AV336" s="122">
        <v>0</v>
      </c>
      <c r="AW336" s="122">
        <f t="shared" si="76"/>
        <v>29000</v>
      </c>
      <c r="AX336" s="122">
        <v>0</v>
      </c>
      <c r="AY336" s="134">
        <v>0</v>
      </c>
      <c r="AZ336" s="122">
        <f t="shared" si="62"/>
        <v>0</v>
      </c>
      <c r="BA336" s="122">
        <f t="shared" si="73"/>
        <v>1382979</v>
      </c>
      <c r="BB336" s="122">
        <f t="shared" si="74"/>
        <v>927936</v>
      </c>
      <c r="BC336" s="122">
        <f t="shared" si="75"/>
        <v>2310915</v>
      </c>
      <c r="BD336" s="106"/>
      <c r="BE336" s="125" t="str">
        <f t="shared" ref="BE336:BE344" si="78">+CONCATENATE(Q336,R336)</f>
        <v>Despacho del Superintendente - Grupo de Trabajo de Apoyo a la Red Nacional de Protección al Consumidor</v>
      </c>
      <c r="BH336" s="126"/>
      <c r="BI336" s="127"/>
      <c r="BS336" s="103"/>
      <c r="BT336" s="103"/>
    </row>
    <row r="337" spans="1:96" ht="25.5" x14ac:dyDescent="0.25">
      <c r="A337" s="106" t="s">
        <v>140</v>
      </c>
      <c r="B337" s="105" t="s">
        <v>206</v>
      </c>
      <c r="C337" s="106" t="s">
        <v>142</v>
      </c>
      <c r="D337" s="132">
        <v>79422088</v>
      </c>
      <c r="E337" s="105" t="s">
        <v>1674</v>
      </c>
      <c r="F337" s="107" t="s">
        <v>1675</v>
      </c>
      <c r="G337" s="106" t="s">
        <v>36</v>
      </c>
      <c r="H337" s="107" t="s">
        <v>279</v>
      </c>
      <c r="I337" s="108" t="s">
        <v>319</v>
      </c>
      <c r="J337" s="108">
        <v>449</v>
      </c>
      <c r="K337" s="108"/>
      <c r="L337" s="109"/>
      <c r="M337" s="110"/>
      <c r="N337" s="160" t="s">
        <v>1676</v>
      </c>
      <c r="O337" s="110"/>
      <c r="P337" s="110" t="s">
        <v>103</v>
      </c>
      <c r="Q337" s="107" t="s">
        <v>167</v>
      </c>
      <c r="R337" s="111" t="s">
        <v>226</v>
      </c>
      <c r="S337" s="112" t="s">
        <v>1677</v>
      </c>
      <c r="T337" s="113"/>
      <c r="U337" s="133"/>
      <c r="V337" s="115">
        <v>24544</v>
      </c>
      <c r="W337" s="115">
        <f t="shared" ca="1" si="77"/>
        <v>42293.432304166665</v>
      </c>
      <c r="X337" s="116">
        <f t="shared" ca="1" si="65"/>
        <v>47.926027397260277</v>
      </c>
      <c r="Y337" s="117">
        <v>36627</v>
      </c>
      <c r="Z337" s="108">
        <f t="shared" ca="1" si="64"/>
        <v>15.301369863013699</v>
      </c>
      <c r="AA337" s="118"/>
      <c r="AB337" s="119" t="s">
        <v>108</v>
      </c>
      <c r="AC337" s="119" t="s">
        <v>252</v>
      </c>
      <c r="AD337" s="120" t="s">
        <v>282</v>
      </c>
      <c r="AE337" s="119" t="s">
        <v>269</v>
      </c>
      <c r="AF337" s="108">
        <v>107</v>
      </c>
      <c r="AG337" s="108" t="s">
        <v>112</v>
      </c>
      <c r="AH337" s="108" t="s">
        <v>221</v>
      </c>
      <c r="AI337" s="108" t="s">
        <v>155</v>
      </c>
      <c r="AJ337" s="108"/>
      <c r="AK337" s="115">
        <v>41036</v>
      </c>
      <c r="AL337" s="115"/>
      <c r="AM337" s="115"/>
      <c r="AN337" s="15" t="s">
        <v>1678</v>
      </c>
      <c r="AO337" s="121">
        <f>VLOOKUP(I337,[3]DATOS!$B$6:$D$46,3)</f>
        <v>866229</v>
      </c>
      <c r="AP337" s="122">
        <f t="shared" si="69"/>
        <v>563049</v>
      </c>
      <c r="AQ337" s="122">
        <f t="shared" si="70"/>
        <v>1429278</v>
      </c>
      <c r="AR337" s="122">
        <f t="shared" si="71"/>
        <v>74000</v>
      </c>
      <c r="AS337" s="122">
        <v>0</v>
      </c>
      <c r="AT337" s="122">
        <v>0</v>
      </c>
      <c r="AU337" s="122"/>
      <c r="AV337" s="122">
        <v>0</v>
      </c>
      <c r="AW337" s="122">
        <f t="shared" si="76"/>
        <v>29000</v>
      </c>
      <c r="AX337" s="122">
        <v>0</v>
      </c>
      <c r="AY337" s="134">
        <f>ROUND(AO337*15%,0)</f>
        <v>129934</v>
      </c>
      <c r="AZ337" s="122">
        <f t="shared" si="62"/>
        <v>0</v>
      </c>
      <c r="BA337" s="122">
        <f t="shared" si="73"/>
        <v>940229</v>
      </c>
      <c r="BB337" s="122">
        <f t="shared" si="74"/>
        <v>721983</v>
      </c>
      <c r="BC337" s="122">
        <f t="shared" si="75"/>
        <v>1662212</v>
      </c>
      <c r="BD337" s="106"/>
      <c r="BE337" s="125" t="str">
        <f t="shared" si="78"/>
        <v>Secretaría General- Grupo de Trabajo de Notificaciones y Certificaciones</v>
      </c>
      <c r="BH337" s="126"/>
      <c r="BI337" s="127"/>
      <c r="BS337" s="103"/>
      <c r="BT337" s="103"/>
      <c r="CR337" s="128"/>
    </row>
    <row r="338" spans="1:96" x14ac:dyDescent="0.25">
      <c r="A338" s="140" t="s">
        <v>255</v>
      </c>
      <c r="B338" s="105" t="s">
        <v>141</v>
      </c>
      <c r="C338" s="106" t="s">
        <v>142</v>
      </c>
      <c r="D338" s="163">
        <v>79948859</v>
      </c>
      <c r="E338" s="164" t="s">
        <v>1679</v>
      </c>
      <c r="F338" s="164" t="s">
        <v>1680</v>
      </c>
      <c r="G338" s="149" t="s">
        <v>36</v>
      </c>
      <c r="H338" s="107" t="s">
        <v>101</v>
      </c>
      <c r="I338" s="108" t="s">
        <v>193</v>
      </c>
      <c r="J338" s="108">
        <v>96</v>
      </c>
      <c r="K338" s="108"/>
      <c r="L338" s="109"/>
      <c r="M338" s="110"/>
      <c r="N338" s="109"/>
      <c r="O338" s="110" t="s">
        <v>467</v>
      </c>
      <c r="P338" s="110" t="s">
        <v>103</v>
      </c>
      <c r="Q338" s="107" t="s">
        <v>133</v>
      </c>
      <c r="R338" s="109" t="s">
        <v>371</v>
      </c>
      <c r="S338" s="165" t="s">
        <v>106</v>
      </c>
      <c r="T338" s="143"/>
      <c r="U338" s="149">
        <v>148750</v>
      </c>
      <c r="V338" s="145">
        <v>28702</v>
      </c>
      <c r="W338" s="146">
        <f t="shared" ca="1" si="77"/>
        <v>42293.432304166665</v>
      </c>
      <c r="X338" s="147">
        <f t="shared" ca="1" si="65"/>
        <v>36.701369863013696</v>
      </c>
      <c r="Y338" s="148">
        <v>40695</v>
      </c>
      <c r="Z338" s="147">
        <f t="shared" ca="1" si="64"/>
        <v>4.3150684931506849</v>
      </c>
      <c r="AA338" s="118"/>
      <c r="AB338" s="119" t="s">
        <v>108</v>
      </c>
      <c r="AC338" s="119" t="s">
        <v>109</v>
      </c>
      <c r="AD338" s="120" t="s">
        <v>110</v>
      </c>
      <c r="AE338" s="119" t="s">
        <v>154</v>
      </c>
      <c r="AF338" s="108">
        <v>3210</v>
      </c>
      <c r="AG338" s="108" t="s">
        <v>70</v>
      </c>
      <c r="AH338" s="149" t="s">
        <v>221</v>
      </c>
      <c r="AI338" s="149" t="s">
        <v>196</v>
      </c>
      <c r="AJ338" s="108"/>
      <c r="AK338" s="115" t="s">
        <v>1681</v>
      </c>
      <c r="AL338" s="115"/>
      <c r="AM338" s="115"/>
      <c r="AN338" s="29" t="s">
        <v>1682</v>
      </c>
      <c r="AO338" s="121">
        <f>VLOOKUP(I338,[3]DATOS!$B$6:$D$46,3)</f>
        <v>2320554</v>
      </c>
      <c r="AP338" s="122">
        <f t="shared" si="69"/>
        <v>1508360</v>
      </c>
      <c r="AQ338" s="122">
        <f t="shared" si="70"/>
        <v>3828914</v>
      </c>
      <c r="AR338" s="122">
        <f t="shared" si="71"/>
        <v>0</v>
      </c>
      <c r="AS338" s="122">
        <v>0</v>
      </c>
      <c r="AT338" s="122">
        <v>0</v>
      </c>
      <c r="AU338" s="122"/>
      <c r="AV338" s="122">
        <v>0</v>
      </c>
      <c r="AW338" s="122">
        <f t="shared" si="76"/>
        <v>29000</v>
      </c>
      <c r="AX338" s="122">
        <v>0</v>
      </c>
      <c r="AY338" s="134">
        <f>ROUND(AO338*15%,0)</f>
        <v>348083</v>
      </c>
      <c r="AZ338" s="122">
        <f t="shared" si="62"/>
        <v>0</v>
      </c>
      <c r="BA338" s="122">
        <f t="shared" si="73"/>
        <v>2320554</v>
      </c>
      <c r="BB338" s="122">
        <f t="shared" si="74"/>
        <v>1885443</v>
      </c>
      <c r="BC338" s="122">
        <f t="shared" si="75"/>
        <v>4205997</v>
      </c>
      <c r="BD338" s="106"/>
      <c r="BE338" s="125" t="str">
        <f t="shared" si="78"/>
        <v>Dirección de Investigaciones de Protección de Usuarios de Servicios de Comunicaciones- Grupo de Trabajo de Investigaciones Administrativas de Protección de Usuarios de Servicios de Comunicaciones</v>
      </c>
      <c r="BH338" s="126"/>
      <c r="BI338" s="127"/>
      <c r="BS338" s="103"/>
      <c r="BT338" s="103"/>
      <c r="CP338" s="128"/>
      <c r="CQ338" s="128"/>
    </row>
    <row r="339" spans="1:96" ht="25.5" x14ac:dyDescent="0.25">
      <c r="A339" s="106" t="s">
        <v>190</v>
      </c>
      <c r="B339" s="105" t="s">
        <v>96</v>
      </c>
      <c r="C339" s="106" t="s">
        <v>97</v>
      </c>
      <c r="D339" s="132">
        <v>52124899</v>
      </c>
      <c r="E339" s="105" t="s">
        <v>1683</v>
      </c>
      <c r="F339" s="88" t="s">
        <v>1684</v>
      </c>
      <c r="G339" s="106" t="s">
        <v>36</v>
      </c>
      <c r="H339" s="107" t="s">
        <v>620</v>
      </c>
      <c r="I339" s="108" t="s">
        <v>422</v>
      </c>
      <c r="J339" s="108">
        <v>63</v>
      </c>
      <c r="K339" s="108"/>
      <c r="L339" s="107"/>
      <c r="M339" s="108"/>
      <c r="N339" s="109"/>
      <c r="O339" s="110"/>
      <c r="P339" s="110" t="s">
        <v>103</v>
      </c>
      <c r="Q339" s="107" t="s">
        <v>119</v>
      </c>
      <c r="R339" s="111" t="s">
        <v>707</v>
      </c>
      <c r="S339" s="112" t="s">
        <v>194</v>
      </c>
      <c r="T339" s="112"/>
      <c r="U339" s="133" t="s">
        <v>195</v>
      </c>
      <c r="V339" s="115">
        <v>27235</v>
      </c>
      <c r="W339" s="115">
        <f t="shared" ca="1" si="77"/>
        <v>42293.432304166665</v>
      </c>
      <c r="X339" s="116">
        <f t="shared" ca="1" si="65"/>
        <v>40.660273972602738</v>
      </c>
      <c r="Y339" s="117">
        <v>41172</v>
      </c>
      <c r="Z339" s="108">
        <f t="shared" ca="1" si="64"/>
        <v>3.0301369863013701</v>
      </c>
      <c r="AA339" s="118"/>
      <c r="AB339" s="119" t="s">
        <v>108</v>
      </c>
      <c r="AC339" s="119" t="s">
        <v>109</v>
      </c>
      <c r="AD339" s="120" t="s">
        <v>110</v>
      </c>
      <c r="AE339" s="119" t="s">
        <v>111</v>
      </c>
      <c r="AF339" s="108">
        <v>31</v>
      </c>
      <c r="AG339" s="108" t="s">
        <v>112</v>
      </c>
      <c r="AH339" s="108" t="s">
        <v>160</v>
      </c>
      <c r="AI339" s="108" t="s">
        <v>114</v>
      </c>
      <c r="AJ339" s="108"/>
      <c r="AK339" s="115">
        <v>41386</v>
      </c>
      <c r="AL339" s="115"/>
      <c r="AM339" s="115"/>
      <c r="AN339" s="16" t="s">
        <v>1685</v>
      </c>
      <c r="AO339" s="121">
        <f>VLOOKUP(I339,[3]DATOS!$B$6:$D$46,3)</f>
        <v>2779762</v>
      </c>
      <c r="AP339" s="122">
        <f t="shared" si="69"/>
        <v>1806845</v>
      </c>
      <c r="AQ339" s="122">
        <f t="shared" si="70"/>
        <v>4586607</v>
      </c>
      <c r="AR339" s="122">
        <f t="shared" si="71"/>
        <v>0</v>
      </c>
      <c r="AS339" s="122">
        <v>0</v>
      </c>
      <c r="AT339" s="122">
        <f>ROUND(+AQ339*20%,0)</f>
        <v>917321</v>
      </c>
      <c r="AU339" s="122"/>
      <c r="AV339" s="122">
        <v>0</v>
      </c>
      <c r="AW339" s="122">
        <f t="shared" si="76"/>
        <v>29000</v>
      </c>
      <c r="AX339" s="122">
        <v>0</v>
      </c>
      <c r="AY339" s="134">
        <v>0</v>
      </c>
      <c r="AZ339" s="122">
        <f t="shared" si="62"/>
        <v>0</v>
      </c>
      <c r="BA339" s="122">
        <f t="shared" si="73"/>
        <v>3697083</v>
      </c>
      <c r="BB339" s="122">
        <f t="shared" si="74"/>
        <v>1835845</v>
      </c>
      <c r="BC339" s="122">
        <f t="shared" si="75"/>
        <v>5532928</v>
      </c>
      <c r="BD339" s="106"/>
      <c r="BE339" s="125" t="str">
        <f t="shared" si="78"/>
        <v>Oficina de Servicios al Consumidor y de Apoyo Empresarial- Grupo de Trabajo de Atención al Ciudadano</v>
      </c>
      <c r="BH339" s="126"/>
      <c r="BI339" s="127"/>
      <c r="BS339" s="103"/>
      <c r="BT339" s="103"/>
    </row>
    <row r="340" spans="1:96" ht="25.5" x14ac:dyDescent="0.25">
      <c r="A340" s="106" t="s">
        <v>95</v>
      </c>
      <c r="B340" s="105" t="s">
        <v>96</v>
      </c>
      <c r="C340" s="106" t="s">
        <v>97</v>
      </c>
      <c r="D340" s="132">
        <v>51713950</v>
      </c>
      <c r="E340" s="105" t="s">
        <v>1686</v>
      </c>
      <c r="F340" s="107" t="s">
        <v>1687</v>
      </c>
      <c r="G340" s="106" t="s">
        <v>36</v>
      </c>
      <c r="H340" s="107" t="s">
        <v>1688</v>
      </c>
      <c r="I340" s="108" t="s">
        <v>422</v>
      </c>
      <c r="J340" s="108">
        <v>560</v>
      </c>
      <c r="K340" s="108">
        <v>296</v>
      </c>
      <c r="L340" s="109" t="s">
        <v>146</v>
      </c>
      <c r="M340" s="110" t="s">
        <v>358</v>
      </c>
      <c r="N340" s="109"/>
      <c r="O340" s="110"/>
      <c r="P340" s="110" t="s">
        <v>103</v>
      </c>
      <c r="Q340" s="107" t="s">
        <v>321</v>
      </c>
      <c r="R340" s="109"/>
      <c r="S340" s="112" t="s">
        <v>714</v>
      </c>
      <c r="T340" s="113" t="s">
        <v>1689</v>
      </c>
      <c r="U340" s="114" t="s">
        <v>1690</v>
      </c>
      <c r="V340" s="115">
        <v>23117</v>
      </c>
      <c r="W340" s="115">
        <f t="shared" ca="1" si="77"/>
        <v>42293.432304166665</v>
      </c>
      <c r="X340" s="116">
        <f t="shared" ca="1" si="65"/>
        <v>51.780821917808218</v>
      </c>
      <c r="Y340" s="117">
        <v>34187</v>
      </c>
      <c r="Z340" s="108">
        <f t="shared" ca="1" si="64"/>
        <v>21.890410958904109</v>
      </c>
      <c r="AA340" s="118"/>
      <c r="AB340" s="119" t="s">
        <v>152</v>
      </c>
      <c r="AC340" s="119" t="s">
        <v>153</v>
      </c>
      <c r="AD340" s="120" t="s">
        <v>110</v>
      </c>
      <c r="AE340" s="119" t="s">
        <v>111</v>
      </c>
      <c r="AF340" s="108">
        <v>2010</v>
      </c>
      <c r="AG340" s="108" t="s">
        <v>361</v>
      </c>
      <c r="AH340" s="108" t="s">
        <v>124</v>
      </c>
      <c r="AI340" s="108" t="s">
        <v>114</v>
      </c>
      <c r="AJ340" s="108"/>
      <c r="AK340" s="115" t="s">
        <v>1691</v>
      </c>
      <c r="AL340" s="115"/>
      <c r="AM340" s="115"/>
      <c r="AN340" s="15" t="s">
        <v>1692</v>
      </c>
      <c r="AO340" s="121">
        <f>VLOOKUP(I340,[3]DATOS!$B$6:$D$46,3)</f>
        <v>2779762</v>
      </c>
      <c r="AP340" s="122">
        <f t="shared" si="69"/>
        <v>1806845</v>
      </c>
      <c r="AQ340" s="122">
        <f t="shared" si="70"/>
        <v>4586607</v>
      </c>
      <c r="AR340" s="122">
        <f t="shared" si="71"/>
        <v>0</v>
      </c>
      <c r="AS340" s="122">
        <v>0</v>
      </c>
      <c r="AT340" s="122">
        <v>0</v>
      </c>
      <c r="AU340" s="122"/>
      <c r="AV340" s="122">
        <v>0</v>
      </c>
      <c r="AW340" s="122">
        <f t="shared" si="76"/>
        <v>29000</v>
      </c>
      <c r="AX340" s="122">
        <v>0</v>
      </c>
      <c r="AY340" s="134">
        <v>0</v>
      </c>
      <c r="AZ340" s="122">
        <f t="shared" si="62"/>
        <v>0</v>
      </c>
      <c r="BA340" s="122">
        <f t="shared" si="73"/>
        <v>2779762</v>
      </c>
      <c r="BB340" s="122">
        <f t="shared" si="74"/>
        <v>1835845</v>
      </c>
      <c r="BC340" s="122">
        <f t="shared" si="75"/>
        <v>4615607</v>
      </c>
      <c r="BD340" s="106"/>
      <c r="BE340" s="125" t="str">
        <f t="shared" si="78"/>
        <v>Dirección de Signos Distintivos</v>
      </c>
      <c r="BH340" s="126"/>
      <c r="BI340" s="127"/>
      <c r="BS340" s="103"/>
      <c r="BT340" s="103"/>
    </row>
    <row r="341" spans="1:96" x14ac:dyDescent="0.25">
      <c r="A341" s="140" t="s">
        <v>95</v>
      </c>
      <c r="B341" s="140" t="s">
        <v>96</v>
      </c>
      <c r="C341" s="149" t="s">
        <v>97</v>
      </c>
      <c r="D341" s="163">
        <v>33157397</v>
      </c>
      <c r="E341" s="164" t="s">
        <v>1693</v>
      </c>
      <c r="F341" s="164" t="s">
        <v>1694</v>
      </c>
      <c r="G341" s="106" t="s">
        <v>856</v>
      </c>
      <c r="H341" s="107" t="s">
        <v>101</v>
      </c>
      <c r="I341" s="108" t="s">
        <v>175</v>
      </c>
      <c r="J341" s="108">
        <v>157</v>
      </c>
      <c r="K341" s="108"/>
      <c r="L341" s="109"/>
      <c r="M341" s="110"/>
      <c r="N341" s="109"/>
      <c r="O341" s="110" t="s">
        <v>467</v>
      </c>
      <c r="P341" s="110" t="s">
        <v>103</v>
      </c>
      <c r="Q341" s="107" t="s">
        <v>217</v>
      </c>
      <c r="R341" s="111" t="s">
        <v>218</v>
      </c>
      <c r="S341" s="165" t="s">
        <v>219</v>
      </c>
      <c r="T341" s="143" t="s">
        <v>1695</v>
      </c>
      <c r="U341" s="226" t="s">
        <v>1696</v>
      </c>
      <c r="V341" s="145">
        <v>20375</v>
      </c>
      <c r="W341" s="146">
        <f t="shared" ca="1" si="77"/>
        <v>42293.432304166665</v>
      </c>
      <c r="X341" s="147">
        <f t="shared" ca="1" si="65"/>
        <v>59.186301369863017</v>
      </c>
      <c r="Y341" s="148">
        <v>40956</v>
      </c>
      <c r="Z341" s="147">
        <f t="shared" ca="1" si="64"/>
        <v>3.6136986301369864</v>
      </c>
      <c r="AA341" s="118"/>
      <c r="AB341" s="119" t="s">
        <v>108</v>
      </c>
      <c r="AC341" s="119" t="s">
        <v>109</v>
      </c>
      <c r="AD341" s="120" t="s">
        <v>110</v>
      </c>
      <c r="AE341" s="119" t="s">
        <v>111</v>
      </c>
      <c r="AF341" s="108">
        <v>2023</v>
      </c>
      <c r="AG341" s="108" t="s">
        <v>70</v>
      </c>
      <c r="AH341" s="165" t="s">
        <v>124</v>
      </c>
      <c r="AI341" s="149" t="s">
        <v>155</v>
      </c>
      <c r="AJ341" s="150"/>
      <c r="AK341" s="115">
        <v>41169</v>
      </c>
      <c r="AL341" s="115"/>
      <c r="AM341" s="130" t="s">
        <v>180</v>
      </c>
      <c r="AN341" s="29" t="s">
        <v>1697</v>
      </c>
      <c r="AO341" s="121">
        <f>VLOOKUP(I341,[3]DATOS!$B$6:$D$46,3)</f>
        <v>2243986</v>
      </c>
      <c r="AP341" s="122">
        <f t="shared" si="69"/>
        <v>1458591</v>
      </c>
      <c r="AQ341" s="122">
        <f t="shared" si="70"/>
        <v>3702577</v>
      </c>
      <c r="AR341" s="122">
        <f t="shared" si="71"/>
        <v>0</v>
      </c>
      <c r="AS341" s="122">
        <v>0</v>
      </c>
      <c r="AT341" s="122">
        <f>ROUND(+AQ341*20%,0)</f>
        <v>740515</v>
      </c>
      <c r="AU341" s="122"/>
      <c r="AV341" s="122">
        <v>0</v>
      </c>
      <c r="AW341" s="122">
        <f t="shared" si="76"/>
        <v>29000</v>
      </c>
      <c r="AX341" s="122">
        <v>0</v>
      </c>
      <c r="AY341" s="134">
        <v>0</v>
      </c>
      <c r="AZ341" s="122">
        <f t="shared" si="62"/>
        <v>0</v>
      </c>
      <c r="BA341" s="122">
        <f t="shared" si="73"/>
        <v>2984501</v>
      </c>
      <c r="BB341" s="122">
        <f t="shared" si="74"/>
        <v>1487591</v>
      </c>
      <c r="BC341" s="122">
        <f t="shared" si="75"/>
        <v>4472092</v>
      </c>
      <c r="BD341" s="106"/>
      <c r="BE341" s="125" t="str">
        <f t="shared" si="78"/>
        <v>Dirección de Nuevas Creaciones- Grupo de Trabajo de Ciencias Químicas</v>
      </c>
      <c r="BH341" s="126"/>
      <c r="BI341" s="127"/>
      <c r="BS341" s="103"/>
      <c r="BT341" s="103"/>
    </row>
    <row r="342" spans="1:96" x14ac:dyDescent="0.25">
      <c r="A342" s="106" t="s">
        <v>95</v>
      </c>
      <c r="B342" s="105" t="s">
        <v>127</v>
      </c>
      <c r="C342" s="106" t="s">
        <v>97</v>
      </c>
      <c r="D342" s="132">
        <v>51636190</v>
      </c>
      <c r="E342" s="105" t="s">
        <v>1698</v>
      </c>
      <c r="F342" s="107" t="s">
        <v>1699</v>
      </c>
      <c r="G342" s="106" t="s">
        <v>36</v>
      </c>
      <c r="H342" s="107" t="s">
        <v>1700</v>
      </c>
      <c r="I342" s="108" t="s">
        <v>1114</v>
      </c>
      <c r="J342" s="108">
        <v>499</v>
      </c>
      <c r="K342" s="108"/>
      <c r="L342" s="109"/>
      <c r="M342" s="110"/>
      <c r="N342" s="109"/>
      <c r="O342" s="110"/>
      <c r="P342" s="110" t="s">
        <v>103</v>
      </c>
      <c r="Q342" s="107" t="s">
        <v>104</v>
      </c>
      <c r="R342" s="109" t="s">
        <v>186</v>
      </c>
      <c r="S342" s="112" t="s">
        <v>1115</v>
      </c>
      <c r="T342" s="113"/>
      <c r="U342" s="133"/>
      <c r="V342" s="115">
        <v>20680</v>
      </c>
      <c r="W342" s="115">
        <f t="shared" ca="1" si="77"/>
        <v>42293.432304166665</v>
      </c>
      <c r="X342" s="116">
        <f t="shared" ca="1" si="65"/>
        <v>58.364383561643834</v>
      </c>
      <c r="Y342" s="117">
        <v>33458</v>
      </c>
      <c r="Z342" s="108">
        <f t="shared" ca="1" si="64"/>
        <v>23.857534246575341</v>
      </c>
      <c r="AA342" s="118"/>
      <c r="AB342" s="119" t="s">
        <v>558</v>
      </c>
      <c r="AC342" s="119" t="s">
        <v>1701</v>
      </c>
      <c r="AD342" s="120" t="s">
        <v>560</v>
      </c>
      <c r="AE342" s="119" t="s">
        <v>253</v>
      </c>
      <c r="AF342" s="108">
        <v>141</v>
      </c>
      <c r="AG342" s="108" t="s">
        <v>112</v>
      </c>
      <c r="AH342" s="108" t="s">
        <v>124</v>
      </c>
      <c r="AI342" s="108" t="s">
        <v>114</v>
      </c>
      <c r="AJ342" s="108"/>
      <c r="AK342" s="115"/>
      <c r="AL342" s="115"/>
      <c r="AM342" s="115"/>
      <c r="AN342" s="21" t="s">
        <v>1702</v>
      </c>
      <c r="AO342" s="121">
        <v>616000</v>
      </c>
      <c r="AP342" s="122">
        <f t="shared" si="69"/>
        <v>400400</v>
      </c>
      <c r="AQ342" s="122">
        <f t="shared" si="70"/>
        <v>1016400</v>
      </c>
      <c r="AR342" s="122">
        <f t="shared" si="71"/>
        <v>74000</v>
      </c>
      <c r="AS342" s="122">
        <v>0</v>
      </c>
      <c r="AT342" s="122">
        <v>0</v>
      </c>
      <c r="AU342" s="122"/>
      <c r="AV342" s="122">
        <v>0</v>
      </c>
      <c r="AW342" s="122">
        <f t="shared" si="76"/>
        <v>29000</v>
      </c>
      <c r="AX342" s="122">
        <v>0</v>
      </c>
      <c r="AY342" s="134">
        <f>ROUND(AO342*15%,0)</f>
        <v>92400</v>
      </c>
      <c r="AZ342" s="122">
        <f t="shared" si="62"/>
        <v>0</v>
      </c>
      <c r="BA342" s="122">
        <f t="shared" si="73"/>
        <v>690000</v>
      </c>
      <c r="BB342" s="122">
        <f t="shared" si="74"/>
        <v>521800</v>
      </c>
      <c r="BC342" s="122">
        <f t="shared" si="75"/>
        <v>1211800</v>
      </c>
      <c r="BD342" s="106"/>
      <c r="BE342" s="125" t="str">
        <f t="shared" si="78"/>
        <v>Dirección Administrativa- Grupo de Trabajo de Gestión Documental y Recursos Físicos</v>
      </c>
      <c r="BH342" s="126"/>
      <c r="BI342" s="127"/>
      <c r="BS342" s="103"/>
      <c r="BT342" s="103"/>
    </row>
    <row r="343" spans="1:96" x14ac:dyDescent="0.25">
      <c r="A343" s="106" t="s">
        <v>95</v>
      </c>
      <c r="B343" s="105" t="s">
        <v>127</v>
      </c>
      <c r="C343" s="106" t="s">
        <v>97</v>
      </c>
      <c r="D343" s="132">
        <v>1019085134</v>
      </c>
      <c r="E343" s="105" t="s">
        <v>1703</v>
      </c>
      <c r="F343" s="107" t="s">
        <v>1704</v>
      </c>
      <c r="G343" s="106" t="s">
        <v>36</v>
      </c>
      <c r="H343" s="107" t="s">
        <v>279</v>
      </c>
      <c r="I343" s="108" t="s">
        <v>232</v>
      </c>
      <c r="J343" s="210"/>
      <c r="K343" s="108"/>
      <c r="L343" s="107"/>
      <c r="M343" s="108"/>
      <c r="N343" s="109"/>
      <c r="O343" s="110"/>
      <c r="P343" s="110" t="s">
        <v>103</v>
      </c>
      <c r="Q343" s="107" t="s">
        <v>104</v>
      </c>
      <c r="R343" s="109" t="s">
        <v>186</v>
      </c>
      <c r="S343" s="112" t="s">
        <v>267</v>
      </c>
      <c r="T343" s="112"/>
      <c r="U343" s="133"/>
      <c r="V343" s="115">
        <v>34192</v>
      </c>
      <c r="W343" s="115">
        <f t="shared" ca="1" si="77"/>
        <v>42293.432304166665</v>
      </c>
      <c r="X343" s="116">
        <f t="shared" ca="1" si="65"/>
        <v>21.876712328767123</v>
      </c>
      <c r="Y343" s="117">
        <v>41621</v>
      </c>
      <c r="Z343" s="108">
        <f t="shared" ca="1" si="64"/>
        <v>1.8164383561643835</v>
      </c>
      <c r="AA343" s="118"/>
      <c r="AB343" s="119" t="s">
        <v>108</v>
      </c>
      <c r="AC343" s="119" t="s">
        <v>252</v>
      </c>
      <c r="AD343" s="120" t="s">
        <v>110</v>
      </c>
      <c r="AE343" s="119" t="s">
        <v>253</v>
      </c>
      <c r="AF343" s="108">
        <v>141</v>
      </c>
      <c r="AG343" s="108" t="s">
        <v>112</v>
      </c>
      <c r="AH343" s="108" t="s">
        <v>212</v>
      </c>
      <c r="AI343" s="108" t="s">
        <v>196</v>
      </c>
      <c r="AJ343" s="108"/>
      <c r="AK343" s="115"/>
      <c r="AL343" s="115"/>
      <c r="AM343" s="115"/>
      <c r="AN343" s="16" t="s">
        <v>1705</v>
      </c>
      <c r="AO343" s="121">
        <f>VLOOKUP(I343,[3]DATOS!$B$6:$D$46,3)</f>
        <v>814284</v>
      </c>
      <c r="AP343" s="122">
        <f t="shared" si="69"/>
        <v>529285</v>
      </c>
      <c r="AQ343" s="122">
        <f t="shared" si="70"/>
        <v>1343569</v>
      </c>
      <c r="AR343" s="122">
        <f t="shared" si="71"/>
        <v>74000</v>
      </c>
      <c r="AS343" s="122">
        <v>0</v>
      </c>
      <c r="AT343" s="122">
        <v>0</v>
      </c>
      <c r="AU343" s="122"/>
      <c r="AV343" s="122">
        <v>0</v>
      </c>
      <c r="AW343" s="122">
        <f t="shared" si="76"/>
        <v>29000</v>
      </c>
      <c r="AX343" s="122">
        <v>0</v>
      </c>
      <c r="AY343" s="134">
        <f>ROUND(AO343*15%,0)</f>
        <v>122143</v>
      </c>
      <c r="AZ343" s="122">
        <f t="shared" si="62"/>
        <v>0</v>
      </c>
      <c r="BA343" s="122">
        <f t="shared" si="73"/>
        <v>888284</v>
      </c>
      <c r="BB343" s="122">
        <f t="shared" si="74"/>
        <v>680428</v>
      </c>
      <c r="BC343" s="122">
        <f t="shared" si="75"/>
        <v>1568712</v>
      </c>
      <c r="BD343" s="106"/>
      <c r="BE343" s="125" t="str">
        <f t="shared" si="78"/>
        <v>Dirección Administrativa- Grupo de Trabajo de Gestión Documental y Recursos Físicos</v>
      </c>
      <c r="BG343" s="227"/>
      <c r="BH343" s="126"/>
      <c r="BI343" s="127"/>
      <c r="BS343" s="103"/>
      <c r="BT343" s="103"/>
    </row>
    <row r="344" spans="1:96" ht="25.5" x14ac:dyDescent="0.25">
      <c r="A344" s="106" t="s">
        <v>140</v>
      </c>
      <c r="B344" s="105" t="s">
        <v>141</v>
      </c>
      <c r="C344" s="106" t="s">
        <v>142</v>
      </c>
      <c r="D344" s="132">
        <v>79515637</v>
      </c>
      <c r="E344" s="105" t="s">
        <v>1706</v>
      </c>
      <c r="F344" s="107" t="s">
        <v>1707</v>
      </c>
      <c r="G344" s="106" t="s">
        <v>36</v>
      </c>
      <c r="H344" s="107" t="s">
        <v>145</v>
      </c>
      <c r="I344" s="108" t="s">
        <v>102</v>
      </c>
      <c r="J344" s="108">
        <v>505</v>
      </c>
      <c r="K344" s="108">
        <v>408</v>
      </c>
      <c r="L344" s="109" t="s">
        <v>241</v>
      </c>
      <c r="M344" s="110" t="s">
        <v>811</v>
      </c>
      <c r="N344" s="109"/>
      <c r="O344" s="110"/>
      <c r="P344" s="110" t="s">
        <v>695</v>
      </c>
      <c r="Q344" s="107" t="s">
        <v>233</v>
      </c>
      <c r="R344" s="111" t="s">
        <v>1597</v>
      </c>
      <c r="S344" s="112" t="s">
        <v>360</v>
      </c>
      <c r="T344" s="113" t="s">
        <v>1708</v>
      </c>
      <c r="U344" s="133">
        <v>33906</v>
      </c>
      <c r="V344" s="115">
        <v>25407</v>
      </c>
      <c r="W344" s="115">
        <f t="shared" ca="1" si="77"/>
        <v>42293.432304166665</v>
      </c>
      <c r="X344" s="116">
        <f t="shared" ca="1" si="65"/>
        <v>45.597260273972601</v>
      </c>
      <c r="Y344" s="117">
        <v>34551</v>
      </c>
      <c r="Z344" s="108">
        <f t="shared" ca="1" si="64"/>
        <v>20.906849315068492</v>
      </c>
      <c r="AA344" s="118"/>
      <c r="AB344" s="119" t="s">
        <v>152</v>
      </c>
      <c r="AC344" s="119" t="s">
        <v>153</v>
      </c>
      <c r="AD344" s="120" t="s">
        <v>110</v>
      </c>
      <c r="AE344" s="119" t="s">
        <v>154</v>
      </c>
      <c r="AF344" s="108">
        <v>1007</v>
      </c>
      <c r="AG344" s="108" t="s">
        <v>361</v>
      </c>
      <c r="AH344" s="108" t="s">
        <v>124</v>
      </c>
      <c r="AI344" s="108" t="s">
        <v>155</v>
      </c>
      <c r="AJ344" s="138"/>
      <c r="AK344" s="139">
        <v>40931</v>
      </c>
      <c r="AL344" s="115"/>
      <c r="AM344" s="115" t="s">
        <v>125</v>
      </c>
      <c r="AN344" s="15" t="s">
        <v>1709</v>
      </c>
      <c r="AO344" s="121">
        <f>VLOOKUP(I344,[3]DATOS!$B$6:$D$46,3)</f>
        <v>2418255</v>
      </c>
      <c r="AP344" s="122">
        <f t="shared" si="69"/>
        <v>1571866</v>
      </c>
      <c r="AQ344" s="122">
        <f t="shared" si="70"/>
        <v>3990121</v>
      </c>
      <c r="AR344" s="122">
        <f t="shared" si="71"/>
        <v>0</v>
      </c>
      <c r="AS344" s="122">
        <v>0</v>
      </c>
      <c r="AT344" s="122">
        <v>0</v>
      </c>
      <c r="AU344" s="122"/>
      <c r="AV344" s="122">
        <v>0</v>
      </c>
      <c r="AW344" s="122">
        <f t="shared" si="76"/>
        <v>29000</v>
      </c>
      <c r="AX344" s="122">
        <v>0</v>
      </c>
      <c r="AY344" s="134">
        <f>ROUND(AO344*15%,0)</f>
        <v>362738</v>
      </c>
      <c r="AZ344" s="122">
        <f t="shared" si="62"/>
        <v>0</v>
      </c>
      <c r="BA344" s="122">
        <f t="shared" si="73"/>
        <v>2418255</v>
      </c>
      <c r="BB344" s="122">
        <f t="shared" si="74"/>
        <v>1963604</v>
      </c>
      <c r="BC344" s="122">
        <f t="shared" si="75"/>
        <v>4381859</v>
      </c>
      <c r="BD344" s="106"/>
      <c r="BE344" s="125" t="str">
        <f t="shared" si="78"/>
        <v>Despacho del Superintendente Delegado para la Protección de la Competencia- Grupo de Trabajo de Abogacía de la Competencia</v>
      </c>
      <c r="BH344" s="126"/>
      <c r="BI344" s="127"/>
      <c r="BS344" s="103"/>
      <c r="BT344" s="103"/>
    </row>
    <row r="345" spans="1:96" ht="25.5" x14ac:dyDescent="0.25">
      <c r="A345" s="106" t="s">
        <v>95</v>
      </c>
      <c r="B345" s="105" t="s">
        <v>127</v>
      </c>
      <c r="C345" s="106" t="s">
        <v>97</v>
      </c>
      <c r="D345" s="132">
        <v>1022324879</v>
      </c>
      <c r="E345" s="105" t="s">
        <v>1710</v>
      </c>
      <c r="F345" s="107" t="s">
        <v>1711</v>
      </c>
      <c r="G345" s="106" t="s">
        <v>36</v>
      </c>
      <c r="H345" s="107" t="s">
        <v>247</v>
      </c>
      <c r="I345" s="108" t="s">
        <v>1128</v>
      </c>
      <c r="J345" s="108">
        <v>481</v>
      </c>
      <c r="K345" s="108"/>
      <c r="L345" s="109"/>
      <c r="M345" s="110"/>
      <c r="N345" s="109"/>
      <c r="O345" s="110"/>
      <c r="P345" s="110" t="s">
        <v>202</v>
      </c>
      <c r="Q345" s="107" t="s">
        <v>471</v>
      </c>
      <c r="R345" s="111" t="s">
        <v>120</v>
      </c>
      <c r="S345" s="112" t="s">
        <v>1712</v>
      </c>
      <c r="T345" s="113"/>
      <c r="U345" s="133"/>
      <c r="V345" s="115">
        <v>31501</v>
      </c>
      <c r="W345" s="115">
        <f t="shared" ca="1" si="77"/>
        <v>42293.432304166665</v>
      </c>
      <c r="X345" s="116">
        <f t="shared" ca="1" si="65"/>
        <v>29.139726027397259</v>
      </c>
      <c r="Y345" s="117">
        <v>40707</v>
      </c>
      <c r="Z345" s="108">
        <f t="shared" ca="1" si="64"/>
        <v>4.2821917808219174</v>
      </c>
      <c r="AA345" s="118"/>
      <c r="AB345" s="119" t="s">
        <v>108</v>
      </c>
      <c r="AC345" s="119" t="s">
        <v>252</v>
      </c>
      <c r="AD345" s="120" t="s">
        <v>110</v>
      </c>
      <c r="AE345" s="119" t="s">
        <v>253</v>
      </c>
      <c r="AF345" s="108">
        <v>7000</v>
      </c>
      <c r="AG345" s="108" t="s">
        <v>70</v>
      </c>
      <c r="AH345" s="108" t="s">
        <v>124</v>
      </c>
      <c r="AI345" s="108" t="s">
        <v>213</v>
      </c>
      <c r="AJ345" s="138"/>
      <c r="AK345" s="139"/>
      <c r="AL345" s="139"/>
      <c r="AM345" s="139"/>
      <c r="AN345" s="15" t="s">
        <v>1713</v>
      </c>
      <c r="AO345" s="121">
        <f>VLOOKUP(I345,[3]DATOS!$B$6:$D$46,3)</f>
        <v>952085</v>
      </c>
      <c r="AP345" s="122">
        <f t="shared" si="69"/>
        <v>618855</v>
      </c>
      <c r="AQ345" s="122">
        <f t="shared" si="70"/>
        <v>1570940</v>
      </c>
      <c r="AR345" s="122">
        <f t="shared" si="71"/>
        <v>74000</v>
      </c>
      <c r="AS345" s="122">
        <v>0</v>
      </c>
      <c r="AT345" s="122">
        <v>0</v>
      </c>
      <c r="AU345" s="122"/>
      <c r="AV345" s="122">
        <v>0</v>
      </c>
      <c r="AW345" s="122">
        <f t="shared" si="76"/>
        <v>29000</v>
      </c>
      <c r="AX345" s="122">
        <v>0</v>
      </c>
      <c r="AY345" s="134">
        <f>ROUND(AO345*15%,0)</f>
        <v>142813</v>
      </c>
      <c r="AZ345" s="122">
        <f t="shared" ref="AZ345:AZ408" si="79">ROUND(+AS345*65%,0)</f>
        <v>0</v>
      </c>
      <c r="BA345" s="122">
        <f t="shared" si="73"/>
        <v>1026085</v>
      </c>
      <c r="BB345" s="122">
        <f t="shared" si="74"/>
        <v>790668</v>
      </c>
      <c r="BC345" s="122">
        <f t="shared" si="75"/>
        <v>1816753</v>
      </c>
      <c r="BD345" s="106"/>
      <c r="BS345" s="103"/>
      <c r="BT345" s="103"/>
    </row>
    <row r="346" spans="1:96" ht="25.5" x14ac:dyDescent="0.25">
      <c r="A346" s="106" t="s">
        <v>95</v>
      </c>
      <c r="B346" s="105" t="s">
        <v>127</v>
      </c>
      <c r="C346" s="106" t="s">
        <v>97</v>
      </c>
      <c r="D346" s="132">
        <v>39689462</v>
      </c>
      <c r="E346" s="105" t="s">
        <v>1714</v>
      </c>
      <c r="F346" s="107" t="s">
        <v>1715</v>
      </c>
      <c r="G346" s="106" t="s">
        <v>36</v>
      </c>
      <c r="H346" s="107" t="s">
        <v>130</v>
      </c>
      <c r="I346" s="108" t="s">
        <v>209</v>
      </c>
      <c r="J346" s="108">
        <v>392</v>
      </c>
      <c r="K346" s="108"/>
      <c r="L346" s="109"/>
      <c r="M346" s="110"/>
      <c r="N346" s="109"/>
      <c r="O346" s="110"/>
      <c r="P346" s="110" t="s">
        <v>103</v>
      </c>
      <c r="Q346" s="107" t="s">
        <v>321</v>
      </c>
      <c r="R346" s="109" t="s">
        <v>967</v>
      </c>
      <c r="S346" s="112" t="s">
        <v>992</v>
      </c>
      <c r="T346" s="113"/>
      <c r="U346" s="133"/>
      <c r="V346" s="115">
        <v>23392</v>
      </c>
      <c r="W346" s="115">
        <f t="shared" ca="1" si="77"/>
        <v>42293.432304166665</v>
      </c>
      <c r="X346" s="116">
        <f t="shared" ca="1" si="65"/>
        <v>51.041095890410958</v>
      </c>
      <c r="Y346" s="117">
        <v>40966</v>
      </c>
      <c r="Z346" s="108">
        <f t="shared" ca="1" si="64"/>
        <v>3.5863013698630137</v>
      </c>
      <c r="AA346" s="118"/>
      <c r="AB346" s="119" t="s">
        <v>108</v>
      </c>
      <c r="AC346" s="119" t="s">
        <v>136</v>
      </c>
      <c r="AD346" s="120" t="s">
        <v>110</v>
      </c>
      <c r="AE346" s="119" t="s">
        <v>137</v>
      </c>
      <c r="AF346" s="108">
        <v>2016</v>
      </c>
      <c r="AG346" s="108" t="s">
        <v>70</v>
      </c>
      <c r="AH346" s="108" t="s">
        <v>124</v>
      </c>
      <c r="AI346" s="108" t="s">
        <v>114</v>
      </c>
      <c r="AJ346" s="138"/>
      <c r="AK346" s="139"/>
      <c r="AL346" s="139"/>
      <c r="AM346" s="130" t="s">
        <v>197</v>
      </c>
      <c r="AN346" s="17" t="s">
        <v>1716</v>
      </c>
      <c r="AO346" s="121">
        <f>VLOOKUP(I346,[3]DATOS!$B$6:$D$46,3)</f>
        <v>1382979</v>
      </c>
      <c r="AP346" s="122">
        <f t="shared" si="69"/>
        <v>898936</v>
      </c>
      <c r="AQ346" s="122">
        <f t="shared" si="70"/>
        <v>2281915</v>
      </c>
      <c r="AR346" s="122">
        <f t="shared" si="71"/>
        <v>0</v>
      </c>
      <c r="AS346" s="122">
        <v>0</v>
      </c>
      <c r="AT346" s="122">
        <v>0</v>
      </c>
      <c r="AU346" s="122"/>
      <c r="AV346" s="122">
        <v>0</v>
      </c>
      <c r="AW346" s="122">
        <f t="shared" si="76"/>
        <v>29000</v>
      </c>
      <c r="AX346" s="122">
        <v>0</v>
      </c>
      <c r="AY346" s="134">
        <v>0</v>
      </c>
      <c r="AZ346" s="122">
        <f t="shared" si="79"/>
        <v>0</v>
      </c>
      <c r="BA346" s="122">
        <f t="shared" si="73"/>
        <v>1382979</v>
      </c>
      <c r="BB346" s="122">
        <f t="shared" si="74"/>
        <v>927936</v>
      </c>
      <c r="BC346" s="122">
        <f t="shared" si="75"/>
        <v>2310915</v>
      </c>
      <c r="BD346" s="106"/>
      <c r="BE346" s="125" t="str">
        <f>+CONCATENATE(Q346,R346)</f>
        <v>Dirección de Signos Distintivos- Grupo de Trabajo de Registro</v>
      </c>
      <c r="BH346" s="135"/>
      <c r="BI346" s="127"/>
      <c r="BS346" s="103"/>
      <c r="BT346" s="103"/>
    </row>
    <row r="347" spans="1:96" ht="38.25" x14ac:dyDescent="0.25">
      <c r="A347" s="106" t="s">
        <v>95</v>
      </c>
      <c r="B347" s="105" t="s">
        <v>96</v>
      </c>
      <c r="C347" s="106" t="s">
        <v>97</v>
      </c>
      <c r="D347" s="132">
        <v>40027617</v>
      </c>
      <c r="E347" s="105" t="s">
        <v>1717</v>
      </c>
      <c r="F347" s="107" t="s">
        <v>1718</v>
      </c>
      <c r="G347" s="106" t="s">
        <v>1719</v>
      </c>
      <c r="H347" s="107" t="s">
        <v>421</v>
      </c>
      <c r="I347" s="108" t="s">
        <v>422</v>
      </c>
      <c r="J347" s="108">
        <v>541</v>
      </c>
      <c r="K347" s="108">
        <v>211</v>
      </c>
      <c r="L347" s="109" t="s">
        <v>146</v>
      </c>
      <c r="M347" s="110" t="s">
        <v>147</v>
      </c>
      <c r="N347" s="109"/>
      <c r="O347" s="110"/>
      <c r="P347" s="110" t="s">
        <v>103</v>
      </c>
      <c r="Q347" s="107" t="s">
        <v>249</v>
      </c>
      <c r="R347" s="111" t="s">
        <v>669</v>
      </c>
      <c r="S347" s="112" t="s">
        <v>106</v>
      </c>
      <c r="T347" s="113" t="s">
        <v>1720</v>
      </c>
      <c r="U347" s="133">
        <v>73761</v>
      </c>
      <c r="V347" s="115">
        <v>25074</v>
      </c>
      <c r="W347" s="115">
        <f t="shared" ca="1" si="77"/>
        <v>42293.432304166665</v>
      </c>
      <c r="X347" s="116">
        <f t="shared" ca="1" si="65"/>
        <v>46.4986301369863</v>
      </c>
      <c r="Y347" s="117">
        <v>34816</v>
      </c>
      <c r="Z347" s="108">
        <f t="shared" ca="1" si="64"/>
        <v>20.18904109589041</v>
      </c>
      <c r="AA347" s="118"/>
      <c r="AB347" s="119" t="s">
        <v>152</v>
      </c>
      <c r="AC347" s="119" t="s">
        <v>153</v>
      </c>
      <c r="AD347" s="120" t="s">
        <v>110</v>
      </c>
      <c r="AE347" s="119" t="s">
        <v>111</v>
      </c>
      <c r="AF347" s="108">
        <v>13</v>
      </c>
      <c r="AG347" s="108" t="s">
        <v>112</v>
      </c>
      <c r="AH347" s="108" t="s">
        <v>124</v>
      </c>
      <c r="AI347" s="108" t="s">
        <v>114</v>
      </c>
      <c r="AJ347" s="108"/>
      <c r="AK347" s="115">
        <v>41044</v>
      </c>
      <c r="AL347" s="115"/>
      <c r="AM347" s="115" t="s">
        <v>1721</v>
      </c>
      <c r="AN347" s="15" t="s">
        <v>1722</v>
      </c>
      <c r="AO347" s="121">
        <f>VLOOKUP(I347,[3]DATOS!$B$6:$D$46,3)</f>
        <v>2779762</v>
      </c>
      <c r="AP347" s="122">
        <f t="shared" si="69"/>
        <v>1806845</v>
      </c>
      <c r="AQ347" s="122">
        <f t="shared" si="70"/>
        <v>4586607</v>
      </c>
      <c r="AR347" s="122">
        <f t="shared" si="71"/>
        <v>0</v>
      </c>
      <c r="AS347" s="122">
        <v>0</v>
      </c>
      <c r="AT347" s="122">
        <v>0</v>
      </c>
      <c r="AU347" s="122"/>
      <c r="AV347" s="122">
        <v>0</v>
      </c>
      <c r="AW347" s="122">
        <f t="shared" si="76"/>
        <v>29000</v>
      </c>
      <c r="AX347" s="122">
        <v>0</v>
      </c>
      <c r="AY347" s="134">
        <v>0</v>
      </c>
      <c r="AZ347" s="122">
        <f t="shared" si="79"/>
        <v>0</v>
      </c>
      <c r="BA347" s="122">
        <f t="shared" si="73"/>
        <v>2779762</v>
      </c>
      <c r="BB347" s="122">
        <f t="shared" si="74"/>
        <v>1835845</v>
      </c>
      <c r="BC347" s="122">
        <f t="shared" si="75"/>
        <v>4615607</v>
      </c>
      <c r="BD347" s="106"/>
    </row>
    <row r="348" spans="1:96" x14ac:dyDescent="0.25">
      <c r="A348" s="85" t="s">
        <v>140</v>
      </c>
      <c r="B348" s="86" t="s">
        <v>206</v>
      </c>
      <c r="C348" s="85" t="s">
        <v>142</v>
      </c>
      <c r="D348" s="87">
        <v>1014199913</v>
      </c>
      <c r="E348" s="86" t="s">
        <v>1723</v>
      </c>
      <c r="F348" s="88" t="s">
        <v>1724</v>
      </c>
      <c r="G348" s="106" t="s">
        <v>36</v>
      </c>
      <c r="H348" s="88" t="s">
        <v>130</v>
      </c>
      <c r="I348" s="89" t="s">
        <v>209</v>
      </c>
      <c r="J348" s="89"/>
      <c r="K348" s="89"/>
      <c r="L348" s="90"/>
      <c r="M348" s="91"/>
      <c r="N348" s="90"/>
      <c r="O348" s="91"/>
      <c r="P348" s="91" t="s">
        <v>103</v>
      </c>
      <c r="Q348" s="107" t="s">
        <v>274</v>
      </c>
      <c r="R348" s="157"/>
      <c r="S348" s="92" t="s">
        <v>106</v>
      </c>
      <c r="T348" s="158" t="s">
        <v>120</v>
      </c>
      <c r="U348" s="159">
        <v>204470</v>
      </c>
      <c r="V348" s="95">
        <v>32613</v>
      </c>
      <c r="W348" s="95">
        <f t="shared" ca="1" si="77"/>
        <v>42293.432304166665</v>
      </c>
      <c r="X348" s="96">
        <f t="shared" ca="1" si="65"/>
        <v>26.139726027397259</v>
      </c>
      <c r="Y348" s="97">
        <v>42100</v>
      </c>
      <c r="Z348" s="89">
        <f t="shared" ca="1" si="64"/>
        <v>0.52054794520547942</v>
      </c>
      <c r="AA348" s="98"/>
      <c r="AB348" s="99" t="s">
        <v>108</v>
      </c>
      <c r="AC348" s="99" t="s">
        <v>136</v>
      </c>
      <c r="AD348" s="99" t="s">
        <v>110</v>
      </c>
      <c r="AE348" s="99" t="s">
        <v>211</v>
      </c>
      <c r="AF348" s="108">
        <v>7010</v>
      </c>
      <c r="AG348" s="108" t="s">
        <v>70</v>
      </c>
      <c r="AH348" s="89" t="s">
        <v>221</v>
      </c>
      <c r="AI348" s="89" t="s">
        <v>213</v>
      </c>
      <c r="AJ348" s="89"/>
      <c r="AK348" s="95"/>
      <c r="AL348" s="95"/>
      <c r="AM348" s="95"/>
      <c r="AN348" s="15" t="s">
        <v>1725</v>
      </c>
      <c r="AO348" s="100">
        <f>VLOOKUP(I348,[3]DATOS!$B$6:$D$46,3)</f>
        <v>1382979</v>
      </c>
      <c r="AP348" s="122">
        <f t="shared" si="69"/>
        <v>898936</v>
      </c>
      <c r="AQ348" s="101">
        <f t="shared" si="70"/>
        <v>2281915</v>
      </c>
      <c r="AR348" s="122">
        <f t="shared" si="71"/>
        <v>0</v>
      </c>
      <c r="AS348" s="101">
        <v>0</v>
      </c>
      <c r="AT348" s="101">
        <v>0</v>
      </c>
      <c r="AU348" s="101"/>
      <c r="AV348" s="101">
        <v>0</v>
      </c>
      <c r="AW348" s="101">
        <f t="shared" si="76"/>
        <v>29000</v>
      </c>
      <c r="AX348" s="101">
        <v>0</v>
      </c>
      <c r="AY348" s="100">
        <v>0</v>
      </c>
      <c r="AZ348" s="101">
        <f t="shared" si="79"/>
        <v>0</v>
      </c>
      <c r="BA348" s="122">
        <f t="shared" si="73"/>
        <v>1382979</v>
      </c>
      <c r="BB348" s="122">
        <f t="shared" si="74"/>
        <v>927936</v>
      </c>
      <c r="BC348" s="122">
        <f t="shared" si="75"/>
        <v>2310915</v>
      </c>
      <c r="BD348" s="85"/>
    </row>
    <row r="349" spans="1:96" ht="63.75" x14ac:dyDescent="0.25">
      <c r="A349" s="106" t="s">
        <v>190</v>
      </c>
      <c r="B349" s="105" t="s">
        <v>127</v>
      </c>
      <c r="C349" s="106" t="s">
        <v>97</v>
      </c>
      <c r="D349" s="132">
        <v>34569366</v>
      </c>
      <c r="E349" s="105" t="s">
        <v>1726</v>
      </c>
      <c r="F349" s="107" t="s">
        <v>1727</v>
      </c>
      <c r="G349" s="106" t="s">
        <v>610</v>
      </c>
      <c r="H349" s="107" t="s">
        <v>101</v>
      </c>
      <c r="I349" s="108" t="s">
        <v>185</v>
      </c>
      <c r="J349" s="108">
        <v>307</v>
      </c>
      <c r="K349" s="108"/>
      <c r="L349" s="107"/>
      <c r="M349" s="108"/>
      <c r="N349" s="160" t="s">
        <v>1728</v>
      </c>
      <c r="O349" s="110"/>
      <c r="P349" s="110" t="s">
        <v>103</v>
      </c>
      <c r="Q349" s="107" t="s">
        <v>119</v>
      </c>
      <c r="R349" s="111" t="s">
        <v>707</v>
      </c>
      <c r="S349" s="112" t="s">
        <v>1729</v>
      </c>
      <c r="T349" s="112"/>
      <c r="U349" s="195"/>
      <c r="V349" s="115">
        <v>27477</v>
      </c>
      <c r="W349" s="115">
        <f t="shared" ca="1" si="77"/>
        <v>42293.432304166665</v>
      </c>
      <c r="X349" s="116">
        <f t="shared" ca="1" si="65"/>
        <v>40.005479452054793</v>
      </c>
      <c r="Y349" s="117">
        <v>40989</v>
      </c>
      <c r="Z349" s="108">
        <f t="shared" ca="1" si="64"/>
        <v>3.5205479452054793</v>
      </c>
      <c r="AA349" s="118"/>
      <c r="AB349" s="119" t="s">
        <v>108</v>
      </c>
      <c r="AC349" s="119" t="s">
        <v>109</v>
      </c>
      <c r="AD349" s="120" t="s">
        <v>282</v>
      </c>
      <c r="AE349" s="119" t="s">
        <v>111</v>
      </c>
      <c r="AF349" s="108">
        <v>31</v>
      </c>
      <c r="AG349" s="108" t="s">
        <v>112</v>
      </c>
      <c r="AH349" s="108" t="s">
        <v>521</v>
      </c>
      <c r="AI349" s="108" t="s">
        <v>114</v>
      </c>
      <c r="AJ349" s="108"/>
      <c r="AK349" s="115">
        <v>41507</v>
      </c>
      <c r="AL349" s="115"/>
      <c r="AM349" s="115"/>
      <c r="AN349" s="16" t="s">
        <v>1730</v>
      </c>
      <c r="AO349" s="121">
        <f>VLOOKUP(I349,[3]DATOS!$B$6:$D$46,3)</f>
        <v>1466526</v>
      </c>
      <c r="AP349" s="122">
        <f t="shared" si="69"/>
        <v>953242</v>
      </c>
      <c r="AQ349" s="122">
        <f t="shared" si="70"/>
        <v>2419768</v>
      </c>
      <c r="AR349" s="122">
        <f t="shared" si="71"/>
        <v>0</v>
      </c>
      <c r="AS349" s="122">
        <v>0</v>
      </c>
      <c r="AT349" s="122">
        <v>0</v>
      </c>
      <c r="AU349" s="122"/>
      <c r="AV349" s="122">
        <v>0</v>
      </c>
      <c r="AW349" s="122">
        <f t="shared" si="76"/>
        <v>29000</v>
      </c>
      <c r="AX349" s="122">
        <v>0</v>
      </c>
      <c r="AY349" s="134">
        <f>ROUND(AO349*15%,0)</f>
        <v>219979</v>
      </c>
      <c r="AZ349" s="122">
        <f t="shared" si="79"/>
        <v>0</v>
      </c>
      <c r="BA349" s="122">
        <f t="shared" si="73"/>
        <v>1466526</v>
      </c>
      <c r="BB349" s="122">
        <f t="shared" si="74"/>
        <v>1202221</v>
      </c>
      <c r="BC349" s="122">
        <f t="shared" si="75"/>
        <v>2668747</v>
      </c>
      <c r="BD349" s="106"/>
      <c r="BE349" s="125" t="str">
        <f t="shared" ref="BE349:BE356" si="80">+CONCATENATE(Q349,R349)</f>
        <v>Oficina de Servicios al Consumidor y de Apoyo Empresarial- Grupo de Trabajo de Atención al Ciudadano</v>
      </c>
      <c r="BH349" s="126"/>
      <c r="BI349" s="127"/>
    </row>
    <row r="350" spans="1:96" x14ac:dyDescent="0.25">
      <c r="A350" s="106" t="s">
        <v>95</v>
      </c>
      <c r="B350" s="105" t="s">
        <v>276</v>
      </c>
      <c r="C350" s="106" t="s">
        <v>97</v>
      </c>
      <c r="D350" s="132">
        <v>1070953580</v>
      </c>
      <c r="E350" s="105" t="s">
        <v>1731</v>
      </c>
      <c r="F350" s="107" t="s">
        <v>1732</v>
      </c>
      <c r="G350" s="106" t="s">
        <v>383</v>
      </c>
      <c r="H350" s="107" t="s">
        <v>279</v>
      </c>
      <c r="I350" s="108" t="s">
        <v>266</v>
      </c>
      <c r="J350" s="108">
        <v>444</v>
      </c>
      <c r="K350" s="108"/>
      <c r="L350" s="107"/>
      <c r="M350" s="108"/>
      <c r="N350" s="160" t="s">
        <v>1733</v>
      </c>
      <c r="O350" s="110"/>
      <c r="P350" s="110" t="s">
        <v>103</v>
      </c>
      <c r="Q350" s="107" t="s">
        <v>176</v>
      </c>
      <c r="R350" s="111" t="s">
        <v>120</v>
      </c>
      <c r="S350" s="112" t="s">
        <v>267</v>
      </c>
      <c r="T350" s="112"/>
      <c r="U350" s="133"/>
      <c r="V350" s="115">
        <v>32336</v>
      </c>
      <c r="W350" s="115">
        <f t="shared" ca="1" si="77"/>
        <v>42293.432304166665</v>
      </c>
      <c r="X350" s="116">
        <f t="shared" ca="1" si="65"/>
        <v>26.887671232876713</v>
      </c>
      <c r="Y350" s="117">
        <v>40975</v>
      </c>
      <c r="Z350" s="108">
        <f t="shared" ca="1" si="64"/>
        <v>3.558904109589041</v>
      </c>
      <c r="AA350" s="118"/>
      <c r="AB350" s="119" t="s">
        <v>108</v>
      </c>
      <c r="AC350" s="119" t="s">
        <v>252</v>
      </c>
      <c r="AD350" s="120" t="s">
        <v>282</v>
      </c>
      <c r="AE350" s="119" t="s">
        <v>253</v>
      </c>
      <c r="AF350" s="108">
        <v>6100</v>
      </c>
      <c r="AG350" s="108" t="s">
        <v>70</v>
      </c>
      <c r="AH350" s="108" t="s">
        <v>124</v>
      </c>
      <c r="AI350" s="108" t="s">
        <v>155</v>
      </c>
      <c r="AJ350" s="108"/>
      <c r="AK350" s="115"/>
      <c r="AL350" s="115"/>
      <c r="AM350" s="115"/>
      <c r="AN350" s="17" t="s">
        <v>1734</v>
      </c>
      <c r="AO350" s="121">
        <f>VLOOKUP(I350,[3]DATOS!$B$6:$D$46,3)</f>
        <v>1027665</v>
      </c>
      <c r="AP350" s="122">
        <f t="shared" si="69"/>
        <v>667982</v>
      </c>
      <c r="AQ350" s="122">
        <f t="shared" si="70"/>
        <v>1695647</v>
      </c>
      <c r="AR350" s="122">
        <f t="shared" si="71"/>
        <v>74000</v>
      </c>
      <c r="AS350" s="122">
        <v>0</v>
      </c>
      <c r="AT350" s="122">
        <v>0</v>
      </c>
      <c r="AU350" s="122"/>
      <c r="AV350" s="122">
        <v>0</v>
      </c>
      <c r="AW350" s="122">
        <f t="shared" si="76"/>
        <v>29000</v>
      </c>
      <c r="AX350" s="122">
        <v>0</v>
      </c>
      <c r="AY350" s="134">
        <v>0</v>
      </c>
      <c r="AZ350" s="122">
        <f t="shared" si="79"/>
        <v>0</v>
      </c>
      <c r="BA350" s="122">
        <f t="shared" si="73"/>
        <v>1101665</v>
      </c>
      <c r="BB350" s="122">
        <f t="shared" si="74"/>
        <v>696982</v>
      </c>
      <c r="BC350" s="122">
        <f t="shared" si="75"/>
        <v>1798647</v>
      </c>
      <c r="BD350" s="106"/>
      <c r="BE350" s="228" t="str">
        <f t="shared" si="80"/>
        <v>Dirección de Investigaciones para el Control y Verificación de Reglamentos Técnicos y Metrología Legal</v>
      </c>
      <c r="BF350" s="170"/>
      <c r="BG350" s="179"/>
      <c r="BH350" s="223"/>
      <c r="BI350" s="229"/>
      <c r="BJ350" s="170"/>
      <c r="BK350" s="170"/>
      <c r="BL350" s="170"/>
      <c r="BM350" s="170"/>
      <c r="BN350" s="170"/>
      <c r="BO350" s="170"/>
      <c r="BP350" s="170"/>
      <c r="BQ350" s="170"/>
      <c r="BR350" s="170"/>
      <c r="BS350" s="170"/>
      <c r="BT350" s="170"/>
      <c r="BU350" s="170"/>
      <c r="BV350" s="170"/>
      <c r="BW350" s="170"/>
      <c r="BX350" s="170"/>
      <c r="BY350" s="170"/>
      <c r="BZ350" s="170"/>
      <c r="CA350" s="170"/>
      <c r="CB350" s="170"/>
      <c r="CC350" s="170"/>
      <c r="CD350" s="170"/>
      <c r="CE350" s="170"/>
      <c r="CF350" s="170"/>
      <c r="CG350" s="170"/>
      <c r="CH350" s="170"/>
      <c r="CI350" s="170"/>
      <c r="CJ350" s="170"/>
      <c r="CK350" s="170"/>
      <c r="CL350" s="170"/>
      <c r="CM350" s="170"/>
      <c r="CN350" s="170"/>
      <c r="CO350" s="170"/>
      <c r="CP350" s="170"/>
      <c r="CQ350" s="170"/>
    </row>
    <row r="351" spans="1:96" ht="38.25" x14ac:dyDescent="0.25">
      <c r="A351" s="106" t="s">
        <v>95</v>
      </c>
      <c r="B351" s="105" t="s">
        <v>127</v>
      </c>
      <c r="C351" s="106" t="s">
        <v>97</v>
      </c>
      <c r="D351" s="132">
        <v>51685498</v>
      </c>
      <c r="E351" s="105" t="s">
        <v>1735</v>
      </c>
      <c r="F351" s="107" t="s">
        <v>1736</v>
      </c>
      <c r="G351" s="106" t="s">
        <v>36</v>
      </c>
      <c r="H351" s="107" t="s">
        <v>773</v>
      </c>
      <c r="I351" s="108" t="s">
        <v>487</v>
      </c>
      <c r="J351" s="108">
        <v>433</v>
      </c>
      <c r="K351" s="108">
        <v>436</v>
      </c>
      <c r="L351" s="107" t="s">
        <v>440</v>
      </c>
      <c r="M351" s="108" t="s">
        <v>481</v>
      </c>
      <c r="N351" s="200"/>
      <c r="O351" s="108"/>
      <c r="P351" s="110" t="s">
        <v>202</v>
      </c>
      <c r="Q351" s="107" t="s">
        <v>342</v>
      </c>
      <c r="R351" s="111" t="s">
        <v>120</v>
      </c>
      <c r="S351" s="112" t="s">
        <v>1737</v>
      </c>
      <c r="T351" s="113"/>
      <c r="U351" s="133"/>
      <c r="V351" s="115">
        <v>22773</v>
      </c>
      <c r="W351" s="115">
        <f t="shared" ca="1" si="77"/>
        <v>42293.432304166665</v>
      </c>
      <c r="X351" s="116">
        <f t="shared" ca="1" si="65"/>
        <v>52.709589041095889</v>
      </c>
      <c r="Y351" s="117">
        <v>30735</v>
      </c>
      <c r="Z351" s="108">
        <f t="shared" ca="1" si="64"/>
        <v>31.213698630136985</v>
      </c>
      <c r="AA351" s="118"/>
      <c r="AB351" s="119" t="s">
        <v>152</v>
      </c>
      <c r="AC351" s="119" t="s">
        <v>268</v>
      </c>
      <c r="AD351" s="120" t="s">
        <v>110</v>
      </c>
      <c r="AE351" s="119" t="s">
        <v>253</v>
      </c>
      <c r="AF351" s="108">
        <v>6000</v>
      </c>
      <c r="AG351" s="108" t="s">
        <v>70</v>
      </c>
      <c r="AH351" s="108" t="s">
        <v>124</v>
      </c>
      <c r="AI351" s="108" t="s">
        <v>114</v>
      </c>
      <c r="AJ351" s="108"/>
      <c r="AK351" s="115">
        <v>41821</v>
      </c>
      <c r="AL351" s="115"/>
      <c r="AM351" s="115"/>
      <c r="AN351" s="15" t="s">
        <v>1738</v>
      </c>
      <c r="AO351" s="121">
        <f>VLOOKUP(I351,[3]DATOS!$B$6:$D$46,3)</f>
        <v>1311843</v>
      </c>
      <c r="AP351" s="122">
        <f t="shared" si="69"/>
        <v>852698</v>
      </c>
      <c r="AQ351" s="122">
        <f t="shared" si="70"/>
        <v>2164541</v>
      </c>
      <c r="AR351" s="122">
        <f t="shared" si="71"/>
        <v>0</v>
      </c>
      <c r="AS351" s="122">
        <v>0</v>
      </c>
      <c r="AT351" s="122">
        <v>0</v>
      </c>
      <c r="AU351" s="122"/>
      <c r="AV351" s="122">
        <v>0</v>
      </c>
      <c r="AW351" s="122">
        <f t="shared" si="76"/>
        <v>29000</v>
      </c>
      <c r="AX351" s="122">
        <v>0</v>
      </c>
      <c r="AY351" s="134">
        <f>ROUND(AO351*15%,0)</f>
        <v>196776</v>
      </c>
      <c r="AZ351" s="122">
        <f t="shared" si="79"/>
        <v>0</v>
      </c>
      <c r="BA351" s="122">
        <f t="shared" si="73"/>
        <v>1311843</v>
      </c>
      <c r="BB351" s="122">
        <f t="shared" si="74"/>
        <v>1078474</v>
      </c>
      <c r="BC351" s="122">
        <f t="shared" si="75"/>
        <v>2390317</v>
      </c>
      <c r="BD351" s="106"/>
      <c r="BE351" s="125" t="str">
        <f t="shared" si="80"/>
        <v>Despacho del Superintendente Delegado para el Control y Verificación de Reglamentos Técnicos y Metrología Legal</v>
      </c>
      <c r="BH351" s="126"/>
      <c r="BI351" s="127"/>
    </row>
    <row r="352" spans="1:96" x14ac:dyDescent="0.25">
      <c r="A352" s="106" t="s">
        <v>140</v>
      </c>
      <c r="B352" s="105" t="s">
        <v>206</v>
      </c>
      <c r="C352" s="106" t="s">
        <v>142</v>
      </c>
      <c r="D352" s="132">
        <v>79920222</v>
      </c>
      <c r="E352" s="105" t="s">
        <v>1739</v>
      </c>
      <c r="F352" s="107" t="s">
        <v>1740</v>
      </c>
      <c r="G352" s="106" t="s">
        <v>36</v>
      </c>
      <c r="H352" s="107" t="s">
        <v>130</v>
      </c>
      <c r="I352" s="108" t="s">
        <v>209</v>
      </c>
      <c r="J352" s="108">
        <v>551</v>
      </c>
      <c r="K352" s="108"/>
      <c r="L352" s="109"/>
      <c r="M352" s="110"/>
      <c r="N352" s="109"/>
      <c r="O352" s="110"/>
      <c r="P352" s="110" t="s">
        <v>103</v>
      </c>
      <c r="Q352" s="107" t="s">
        <v>333</v>
      </c>
      <c r="R352" s="111" t="s">
        <v>879</v>
      </c>
      <c r="S352" s="112" t="s">
        <v>334</v>
      </c>
      <c r="T352" s="113"/>
      <c r="U352" s="133"/>
      <c r="V352" s="115">
        <v>29307</v>
      </c>
      <c r="W352" s="115">
        <f t="shared" ca="1" si="77"/>
        <v>42293.432304166665</v>
      </c>
      <c r="X352" s="116">
        <f t="shared" ca="1" si="65"/>
        <v>35.065753424657537</v>
      </c>
      <c r="Y352" s="117">
        <v>37210</v>
      </c>
      <c r="Z352" s="108">
        <f t="shared" ref="Z352:Z415" ca="1" si="81">DAYS360(Y352,W352)/365</f>
        <v>13.728767123287671</v>
      </c>
      <c r="AA352" s="118"/>
      <c r="AB352" s="119" t="s">
        <v>108</v>
      </c>
      <c r="AC352" s="119" t="s">
        <v>136</v>
      </c>
      <c r="AD352" s="120" t="s">
        <v>110</v>
      </c>
      <c r="AE352" s="119" t="s">
        <v>211</v>
      </c>
      <c r="AF352" s="108">
        <v>43</v>
      </c>
      <c r="AG352" s="108" t="s">
        <v>112</v>
      </c>
      <c r="AH352" s="108" t="s">
        <v>124</v>
      </c>
      <c r="AI352" s="108" t="s">
        <v>155</v>
      </c>
      <c r="AJ352" s="108"/>
      <c r="AK352" s="115">
        <v>40938</v>
      </c>
      <c r="AL352" s="115"/>
      <c r="AM352" s="115" t="s">
        <v>197</v>
      </c>
      <c r="AN352" s="17" t="s">
        <v>1741</v>
      </c>
      <c r="AO352" s="121">
        <f>VLOOKUP(I352,[3]DATOS!$B$6:$D$46,3)</f>
        <v>1382979</v>
      </c>
      <c r="AP352" s="122">
        <f t="shared" si="69"/>
        <v>898936</v>
      </c>
      <c r="AQ352" s="122">
        <f t="shared" si="70"/>
        <v>2281915</v>
      </c>
      <c r="AR352" s="122">
        <f t="shared" si="71"/>
        <v>0</v>
      </c>
      <c r="AS352" s="122">
        <v>0</v>
      </c>
      <c r="AT352" s="122">
        <v>0</v>
      </c>
      <c r="AU352" s="122"/>
      <c r="AV352" s="122">
        <v>0</v>
      </c>
      <c r="AW352" s="122">
        <f t="shared" si="76"/>
        <v>29000</v>
      </c>
      <c r="AX352" s="122">
        <v>0</v>
      </c>
      <c r="AY352" s="134">
        <f>ROUND(AO352*15%,0)</f>
        <v>207447</v>
      </c>
      <c r="AZ352" s="122">
        <f t="shared" si="79"/>
        <v>0</v>
      </c>
      <c r="BA352" s="122">
        <f t="shared" si="73"/>
        <v>1382979</v>
      </c>
      <c r="BB352" s="122">
        <f t="shared" si="74"/>
        <v>1135383</v>
      </c>
      <c r="BC352" s="122">
        <f t="shared" si="75"/>
        <v>2518362</v>
      </c>
      <c r="BD352" s="106"/>
      <c r="BE352" s="125" t="str">
        <f t="shared" si="80"/>
        <v>Oficina de Tecnología e Informática- Grupo de Trabajo de Gestión de Información y Proyectos Informáticos</v>
      </c>
      <c r="BH352" s="126"/>
      <c r="BI352" s="127"/>
    </row>
    <row r="353" spans="1:96" x14ac:dyDescent="0.25">
      <c r="A353" s="106" t="s">
        <v>95</v>
      </c>
      <c r="B353" s="105" t="s">
        <v>96</v>
      </c>
      <c r="C353" s="106" t="s">
        <v>97</v>
      </c>
      <c r="D353" s="132">
        <v>53910041</v>
      </c>
      <c r="E353" s="105" t="s">
        <v>1742</v>
      </c>
      <c r="F353" s="107" t="s">
        <v>1743</v>
      </c>
      <c r="G353" s="106" t="s">
        <v>1744</v>
      </c>
      <c r="H353" s="107" t="s">
        <v>620</v>
      </c>
      <c r="I353" s="108" t="s">
        <v>422</v>
      </c>
      <c r="J353" s="108">
        <v>531</v>
      </c>
      <c r="K353" s="108"/>
      <c r="L353" s="109"/>
      <c r="M353" s="110"/>
      <c r="N353" s="109"/>
      <c r="O353" s="110"/>
      <c r="P353" s="110" t="s">
        <v>202</v>
      </c>
      <c r="Q353" s="107" t="s">
        <v>233</v>
      </c>
      <c r="R353" s="111" t="s">
        <v>359</v>
      </c>
      <c r="S353" s="112" t="s">
        <v>106</v>
      </c>
      <c r="T353" s="113"/>
      <c r="U353" s="114">
        <v>196859</v>
      </c>
      <c r="V353" s="115">
        <v>30115</v>
      </c>
      <c r="W353" s="115">
        <f t="shared" ca="1" si="77"/>
        <v>42293.432304166665</v>
      </c>
      <c r="X353" s="116">
        <f t="shared" ca="1" si="65"/>
        <v>32.884931506849313</v>
      </c>
      <c r="Y353" s="117">
        <v>41226</v>
      </c>
      <c r="Z353" s="108">
        <f t="shared" ca="1" si="81"/>
        <v>2.8849315068493149</v>
      </c>
      <c r="AA353" s="118"/>
      <c r="AB353" s="119" t="s">
        <v>108</v>
      </c>
      <c r="AC353" s="119" t="s">
        <v>109</v>
      </c>
      <c r="AD353" s="120" t="s">
        <v>110</v>
      </c>
      <c r="AE353" s="119" t="s">
        <v>111</v>
      </c>
      <c r="AF353" s="108">
        <v>1015</v>
      </c>
      <c r="AG353" s="108" t="s">
        <v>70</v>
      </c>
      <c r="AH353" s="108" t="s">
        <v>160</v>
      </c>
      <c r="AI353" s="108" t="s">
        <v>213</v>
      </c>
      <c r="AJ353" s="108"/>
      <c r="AK353" s="115"/>
      <c r="AL353" s="115"/>
      <c r="AM353" s="115"/>
      <c r="AN353" s="16" t="s">
        <v>1745</v>
      </c>
      <c r="AO353" s="121">
        <f>VLOOKUP(I353,[3]DATOS!$B$6:$D$46,3)</f>
        <v>2779762</v>
      </c>
      <c r="AP353" s="122">
        <f t="shared" si="69"/>
        <v>1806845</v>
      </c>
      <c r="AQ353" s="122">
        <f t="shared" si="70"/>
        <v>4586607</v>
      </c>
      <c r="AR353" s="122">
        <f t="shared" si="71"/>
        <v>0</v>
      </c>
      <c r="AS353" s="122">
        <v>0</v>
      </c>
      <c r="AT353" s="122">
        <v>0</v>
      </c>
      <c r="AU353" s="122"/>
      <c r="AV353" s="122">
        <v>0</v>
      </c>
      <c r="AW353" s="122">
        <f t="shared" si="76"/>
        <v>29000</v>
      </c>
      <c r="AX353" s="122">
        <v>0</v>
      </c>
      <c r="AY353" s="134">
        <v>0</v>
      </c>
      <c r="AZ353" s="122">
        <f t="shared" si="79"/>
        <v>0</v>
      </c>
      <c r="BA353" s="122">
        <f t="shared" si="73"/>
        <v>2779762</v>
      </c>
      <c r="BB353" s="122">
        <f t="shared" si="74"/>
        <v>1835845</v>
      </c>
      <c r="BC353" s="122">
        <f t="shared" si="75"/>
        <v>4615607</v>
      </c>
      <c r="BD353" s="106"/>
      <c r="BE353" s="125" t="str">
        <f t="shared" si="80"/>
        <v>Despacho del Superintendente Delegado para la Protección de la Competencia- Grupo de Trabajo de Protección de la Competencia</v>
      </c>
      <c r="BH353" s="126"/>
      <c r="BI353" s="127"/>
    </row>
    <row r="354" spans="1:96" x14ac:dyDescent="0.25">
      <c r="A354" s="106" t="s">
        <v>95</v>
      </c>
      <c r="B354" s="105" t="s">
        <v>127</v>
      </c>
      <c r="C354" s="106" t="s">
        <v>97</v>
      </c>
      <c r="D354" s="132">
        <v>52523721</v>
      </c>
      <c r="E354" s="105" t="s">
        <v>1746</v>
      </c>
      <c r="F354" s="107" t="s">
        <v>1747</v>
      </c>
      <c r="G354" s="106" t="s">
        <v>36</v>
      </c>
      <c r="H354" s="107" t="s">
        <v>130</v>
      </c>
      <c r="I354" s="108" t="s">
        <v>209</v>
      </c>
      <c r="J354" s="108">
        <v>406</v>
      </c>
      <c r="K354" s="108"/>
      <c r="L354" s="109"/>
      <c r="M354" s="110"/>
      <c r="N354" s="109"/>
      <c r="O354" s="110"/>
      <c r="P354" s="110" t="s">
        <v>103</v>
      </c>
      <c r="Q354" s="107" t="s">
        <v>333</v>
      </c>
      <c r="R354" s="111" t="s">
        <v>1466</v>
      </c>
      <c r="S354" s="112" t="s">
        <v>1748</v>
      </c>
      <c r="T354" s="151" t="s">
        <v>120</v>
      </c>
      <c r="U354" s="114"/>
      <c r="V354" s="115">
        <v>28841</v>
      </c>
      <c r="W354" s="115">
        <f t="shared" ca="1" si="77"/>
        <v>42293.432304166665</v>
      </c>
      <c r="X354" s="116">
        <f t="shared" ca="1" si="65"/>
        <v>36.326027397260276</v>
      </c>
      <c r="Y354" s="117">
        <v>37546</v>
      </c>
      <c r="Z354" s="108">
        <f t="shared" ca="1" si="81"/>
        <v>12.819178082191781</v>
      </c>
      <c r="AA354" s="118"/>
      <c r="AB354" s="119" t="s">
        <v>108</v>
      </c>
      <c r="AC354" s="119" t="s">
        <v>136</v>
      </c>
      <c r="AD354" s="120" t="s">
        <v>110</v>
      </c>
      <c r="AE354" s="119" t="s">
        <v>137</v>
      </c>
      <c r="AF354" s="108">
        <v>45</v>
      </c>
      <c r="AG354" s="108" t="s">
        <v>112</v>
      </c>
      <c r="AH354" s="108" t="s">
        <v>690</v>
      </c>
      <c r="AI354" s="108" t="s">
        <v>114</v>
      </c>
      <c r="AJ354" s="108"/>
      <c r="AK354" s="115">
        <v>41001</v>
      </c>
      <c r="AL354" s="115"/>
      <c r="AM354" s="115" t="s">
        <v>125</v>
      </c>
      <c r="AN354" s="21" t="s">
        <v>1749</v>
      </c>
      <c r="AO354" s="121">
        <f>VLOOKUP(I354,[3]DATOS!$B$6:$D$46,3)</f>
        <v>1382979</v>
      </c>
      <c r="AP354" s="122">
        <f t="shared" si="69"/>
        <v>898936</v>
      </c>
      <c r="AQ354" s="122">
        <f t="shared" si="70"/>
        <v>2281915</v>
      </c>
      <c r="AR354" s="122">
        <f t="shared" si="71"/>
        <v>0</v>
      </c>
      <c r="AS354" s="122">
        <v>0</v>
      </c>
      <c r="AT354" s="122">
        <v>0</v>
      </c>
      <c r="AU354" s="122"/>
      <c r="AV354" s="122">
        <v>0</v>
      </c>
      <c r="AW354" s="122">
        <f t="shared" si="76"/>
        <v>29000</v>
      </c>
      <c r="AX354" s="122">
        <v>0</v>
      </c>
      <c r="AY354" s="134">
        <f>ROUND(AO354*15%,0)</f>
        <v>207447</v>
      </c>
      <c r="AZ354" s="122">
        <f t="shared" si="79"/>
        <v>0</v>
      </c>
      <c r="BA354" s="122">
        <f t="shared" si="73"/>
        <v>1382979</v>
      </c>
      <c r="BB354" s="122">
        <f t="shared" si="74"/>
        <v>1135383</v>
      </c>
      <c r="BC354" s="122">
        <f t="shared" si="75"/>
        <v>2518362</v>
      </c>
      <c r="BD354" s="106"/>
      <c r="BE354" s="125" t="str">
        <f t="shared" si="80"/>
        <v>Oficina de Tecnología e Informática- Grupo de Trabajo de Infraestructura Tecnológica y Seguridad</v>
      </c>
      <c r="BH354" s="126"/>
      <c r="BI354" s="127"/>
    </row>
    <row r="355" spans="1:96" x14ac:dyDescent="0.25">
      <c r="A355" s="106" t="s">
        <v>95</v>
      </c>
      <c r="B355" s="105" t="s">
        <v>96</v>
      </c>
      <c r="C355" s="106" t="s">
        <v>97</v>
      </c>
      <c r="D355" s="132">
        <v>55312683</v>
      </c>
      <c r="E355" s="105" t="s">
        <v>1750</v>
      </c>
      <c r="F355" s="107" t="s">
        <v>1751</v>
      </c>
      <c r="G355" s="106" t="s">
        <v>668</v>
      </c>
      <c r="H355" s="107" t="s">
        <v>340</v>
      </c>
      <c r="I355" s="108" t="s">
        <v>341</v>
      </c>
      <c r="J355" s="108">
        <v>42</v>
      </c>
      <c r="K355" s="108"/>
      <c r="L355" s="109"/>
      <c r="M355" s="110"/>
      <c r="N355" s="109"/>
      <c r="O355" s="110"/>
      <c r="P355" s="110" t="s">
        <v>202</v>
      </c>
      <c r="Q355" s="107" t="s">
        <v>306</v>
      </c>
      <c r="R355" s="111" t="s">
        <v>120</v>
      </c>
      <c r="S355" s="112" t="s">
        <v>106</v>
      </c>
      <c r="T355" s="113" t="s">
        <v>259</v>
      </c>
      <c r="U355" s="133">
        <v>193947</v>
      </c>
      <c r="V355" s="115">
        <v>31289</v>
      </c>
      <c r="W355" s="115">
        <f t="shared" ca="1" si="77"/>
        <v>42293.432304166665</v>
      </c>
      <c r="X355" s="116">
        <f t="shared" ref="X355:X418" ca="1" si="82">DAYS360(V355,W355)/365</f>
        <v>29.715068493150685</v>
      </c>
      <c r="Y355" s="117">
        <v>41544</v>
      </c>
      <c r="Z355" s="108">
        <f t="shared" ca="1" si="81"/>
        <v>2.0246575342465754</v>
      </c>
      <c r="AA355" s="118"/>
      <c r="AB355" s="119" t="s">
        <v>168</v>
      </c>
      <c r="AC355" s="119" t="s">
        <v>168</v>
      </c>
      <c r="AD355" s="120"/>
      <c r="AE355" s="119" t="s">
        <v>344</v>
      </c>
      <c r="AF355" s="108">
        <v>2000</v>
      </c>
      <c r="AG355" s="108" t="s">
        <v>70</v>
      </c>
      <c r="AH355" s="108" t="s">
        <v>605</v>
      </c>
      <c r="AI355" s="108" t="s">
        <v>213</v>
      </c>
      <c r="AJ355" s="108"/>
      <c r="AK355" s="115"/>
      <c r="AL355" s="115"/>
      <c r="AM355" s="115"/>
      <c r="AN355" s="16" t="s">
        <v>1752</v>
      </c>
      <c r="AO355" s="121">
        <f>VLOOKUP(I355,[3]DATOS!$B$6:$D$46,3)</f>
        <v>3346293</v>
      </c>
      <c r="AP355" s="122">
        <f t="shared" si="69"/>
        <v>2175090</v>
      </c>
      <c r="AQ355" s="122">
        <f t="shared" si="70"/>
        <v>5521383</v>
      </c>
      <c r="AR355" s="122">
        <f t="shared" si="71"/>
        <v>0</v>
      </c>
      <c r="AS355" s="122">
        <v>0</v>
      </c>
      <c r="AT355" s="122">
        <v>0</v>
      </c>
      <c r="AU355" s="122"/>
      <c r="AV355" s="122">
        <v>0</v>
      </c>
      <c r="AW355" s="122">
        <f t="shared" si="76"/>
        <v>29000</v>
      </c>
      <c r="AX355" s="122">
        <v>0</v>
      </c>
      <c r="AY355" s="134">
        <v>0</v>
      </c>
      <c r="AZ355" s="122">
        <f t="shared" si="79"/>
        <v>0</v>
      </c>
      <c r="BA355" s="122">
        <f t="shared" si="73"/>
        <v>3346293</v>
      </c>
      <c r="BB355" s="122">
        <f t="shared" si="74"/>
        <v>2204090</v>
      </c>
      <c r="BC355" s="122">
        <f t="shared" si="75"/>
        <v>5550383</v>
      </c>
      <c r="BD355" s="106"/>
      <c r="BE355" s="125" t="str">
        <f t="shared" si="80"/>
        <v>Despacho del Superintendente Delegado para la Propiedad Industrial</v>
      </c>
      <c r="BH355" s="135"/>
      <c r="BI355" s="127"/>
      <c r="BS355" s="103"/>
      <c r="BT355" s="103"/>
      <c r="CR355" s="128"/>
    </row>
    <row r="356" spans="1:96" s="104" customFormat="1" ht="25.5" x14ac:dyDescent="0.25">
      <c r="A356" s="85" t="s">
        <v>95</v>
      </c>
      <c r="B356" s="86" t="s">
        <v>96</v>
      </c>
      <c r="C356" s="85" t="s">
        <v>97</v>
      </c>
      <c r="D356" s="87">
        <v>51989460</v>
      </c>
      <c r="E356" s="86" t="s">
        <v>1753</v>
      </c>
      <c r="F356" s="88" t="s">
        <v>1754</v>
      </c>
      <c r="G356" s="85" t="s">
        <v>36</v>
      </c>
      <c r="H356" s="88" t="s">
        <v>421</v>
      </c>
      <c r="I356" s="89" t="s">
        <v>422</v>
      </c>
      <c r="J356" s="89"/>
      <c r="K356" s="89">
        <v>295</v>
      </c>
      <c r="L356" s="90" t="s">
        <v>146</v>
      </c>
      <c r="M356" s="91" t="s">
        <v>358</v>
      </c>
      <c r="N356" s="90" t="s">
        <v>148</v>
      </c>
      <c r="O356" s="91"/>
      <c r="P356" s="91" t="s">
        <v>103</v>
      </c>
      <c r="Q356" s="88" t="s">
        <v>403</v>
      </c>
      <c r="R356" s="90"/>
      <c r="S356" s="92" t="s">
        <v>404</v>
      </c>
      <c r="T356" s="93" t="s">
        <v>541</v>
      </c>
      <c r="U356" s="94"/>
      <c r="V356" s="95">
        <v>25515</v>
      </c>
      <c r="W356" s="95">
        <f t="shared" ca="1" si="77"/>
        <v>42293.432304166665</v>
      </c>
      <c r="X356" s="96">
        <f t="shared" ca="1" si="82"/>
        <v>45.30958904109589</v>
      </c>
      <c r="Y356" s="97">
        <v>34278</v>
      </c>
      <c r="Z356" s="89">
        <f t="shared" ca="1" si="81"/>
        <v>21.646575342465752</v>
      </c>
      <c r="AA356" s="118"/>
      <c r="AB356" s="99" t="s">
        <v>152</v>
      </c>
      <c r="AC356" s="99" t="s">
        <v>153</v>
      </c>
      <c r="AD356" s="99" t="s">
        <v>110</v>
      </c>
      <c r="AE356" s="99" t="s">
        <v>111</v>
      </c>
      <c r="AF356" s="108">
        <v>130</v>
      </c>
      <c r="AG356" s="89" t="s">
        <v>112</v>
      </c>
      <c r="AH356" s="89" t="s">
        <v>124</v>
      </c>
      <c r="AI356" s="108" t="s">
        <v>114</v>
      </c>
      <c r="AJ356" s="89"/>
      <c r="AK356" s="95">
        <v>41655</v>
      </c>
      <c r="AL356" s="115"/>
      <c r="AM356" s="115"/>
      <c r="AN356" s="33" t="s">
        <v>1755</v>
      </c>
      <c r="AO356" s="121">
        <f>VLOOKUP(I356,[3]DATOS!$B$6:$D$46,3)</f>
        <v>2779762</v>
      </c>
      <c r="AP356" s="122">
        <f t="shared" si="69"/>
        <v>1806845</v>
      </c>
      <c r="AQ356" s="101">
        <f t="shared" si="70"/>
        <v>4586607</v>
      </c>
      <c r="AR356" s="122">
        <f t="shared" si="71"/>
        <v>0</v>
      </c>
      <c r="AS356" s="101">
        <v>0</v>
      </c>
      <c r="AT356" s="101">
        <v>0</v>
      </c>
      <c r="AU356" s="101"/>
      <c r="AV356" s="101">
        <v>0</v>
      </c>
      <c r="AW356" s="101">
        <f t="shared" si="76"/>
        <v>29000</v>
      </c>
      <c r="AX356" s="101">
        <v>0</v>
      </c>
      <c r="AY356" s="134">
        <f>ROUND(AO356*15%,0)</f>
        <v>416964</v>
      </c>
      <c r="AZ356" s="101">
        <f t="shared" si="79"/>
        <v>0</v>
      </c>
      <c r="BA356" s="122">
        <f t="shared" si="73"/>
        <v>2779762</v>
      </c>
      <c r="BB356" s="122">
        <f t="shared" si="74"/>
        <v>2252809</v>
      </c>
      <c r="BC356" s="122">
        <f t="shared" si="75"/>
        <v>5032571</v>
      </c>
      <c r="BD356" s="106"/>
      <c r="BE356" s="125" t="str">
        <f t="shared" si="80"/>
        <v>Dirección Financiera</v>
      </c>
      <c r="BF356" s="102"/>
      <c r="BG356" s="103"/>
      <c r="BH356" s="155"/>
      <c r="BI356" s="127"/>
      <c r="BJ356" s="102"/>
      <c r="BK356" s="102"/>
      <c r="BL356" s="102"/>
      <c r="BM356" s="102"/>
      <c r="BN356" s="102"/>
      <c r="BO356" s="102"/>
      <c r="BP356" s="102"/>
      <c r="BQ356" s="102"/>
      <c r="BR356" s="102"/>
      <c r="BS356" s="102"/>
      <c r="BT356" s="102"/>
      <c r="BU356" s="102"/>
      <c r="BV356" s="102"/>
      <c r="BW356" s="102"/>
      <c r="BX356" s="102"/>
      <c r="BY356" s="102"/>
      <c r="BZ356" s="102"/>
      <c r="CA356" s="102"/>
      <c r="CB356" s="102"/>
      <c r="CC356" s="102"/>
      <c r="CD356" s="102"/>
      <c r="CE356" s="102"/>
      <c r="CF356" s="102"/>
      <c r="CG356" s="102"/>
      <c r="CH356" s="102"/>
      <c r="CI356" s="102"/>
      <c r="CJ356" s="102"/>
      <c r="CK356" s="102"/>
      <c r="CL356" s="102"/>
      <c r="CM356" s="102"/>
      <c r="CN356" s="102"/>
      <c r="CO356" s="102"/>
      <c r="CP356" s="102"/>
      <c r="CQ356" s="102"/>
      <c r="CR356" s="102"/>
    </row>
    <row r="357" spans="1:96" ht="25.5" x14ac:dyDescent="0.25">
      <c r="A357" s="106" t="s">
        <v>140</v>
      </c>
      <c r="B357" s="105" t="s">
        <v>206</v>
      </c>
      <c r="C357" s="106" t="s">
        <v>142</v>
      </c>
      <c r="D357" s="132">
        <v>79386272</v>
      </c>
      <c r="E357" s="105" t="s">
        <v>1756</v>
      </c>
      <c r="F357" s="107" t="s">
        <v>1757</v>
      </c>
      <c r="G357" s="106" t="s">
        <v>36</v>
      </c>
      <c r="H357" s="107" t="s">
        <v>230</v>
      </c>
      <c r="I357" s="108" t="s">
        <v>547</v>
      </c>
      <c r="J357" s="108">
        <v>530</v>
      </c>
      <c r="K357" s="108">
        <v>441</v>
      </c>
      <c r="L357" s="109" t="s">
        <v>231</v>
      </c>
      <c r="M357" s="110" t="s">
        <v>266</v>
      </c>
      <c r="N357" s="109" t="s">
        <v>148</v>
      </c>
      <c r="O357" s="110"/>
      <c r="P357" s="110" t="s">
        <v>202</v>
      </c>
      <c r="Q357" s="107" t="s">
        <v>203</v>
      </c>
      <c r="R357" s="109" t="s">
        <v>366</v>
      </c>
      <c r="S357" s="112" t="s">
        <v>1758</v>
      </c>
      <c r="T357" s="113"/>
      <c r="U357" s="133"/>
      <c r="V357" s="115">
        <v>24343</v>
      </c>
      <c r="W357" s="115">
        <f t="shared" ca="1" si="77"/>
        <v>42293.432304166665</v>
      </c>
      <c r="X357" s="116">
        <f t="shared" ca="1" si="82"/>
        <v>48.471232876712328</v>
      </c>
      <c r="Y357" s="117">
        <v>35257</v>
      </c>
      <c r="Z357" s="108">
        <f t="shared" ca="1" si="81"/>
        <v>19</v>
      </c>
      <c r="AA357" s="118"/>
      <c r="AB357" s="119" t="s">
        <v>152</v>
      </c>
      <c r="AC357" s="119" t="s">
        <v>236</v>
      </c>
      <c r="AD357" s="120" t="s">
        <v>110</v>
      </c>
      <c r="AE357" s="119" t="s">
        <v>211</v>
      </c>
      <c r="AF357" s="108">
        <v>4040</v>
      </c>
      <c r="AG357" s="108" t="s">
        <v>70</v>
      </c>
      <c r="AH357" s="108" t="s">
        <v>124</v>
      </c>
      <c r="AI357" s="108" t="s">
        <v>114</v>
      </c>
      <c r="AJ357" s="108"/>
      <c r="AK357" s="115">
        <v>40974</v>
      </c>
      <c r="AL357" s="115"/>
      <c r="AM357" s="115" t="s">
        <v>125</v>
      </c>
      <c r="AN357" s="17" t="s">
        <v>1759</v>
      </c>
      <c r="AO357" s="121">
        <f>VLOOKUP(I357,[3]DATOS!$B$6:$D$46,3)</f>
        <v>1694203</v>
      </c>
      <c r="AP357" s="122">
        <f t="shared" si="69"/>
        <v>1101232</v>
      </c>
      <c r="AQ357" s="122">
        <f t="shared" si="70"/>
        <v>2795435</v>
      </c>
      <c r="AR357" s="122">
        <f t="shared" si="71"/>
        <v>0</v>
      </c>
      <c r="AS357" s="122">
        <v>0</v>
      </c>
      <c r="AT357" s="122">
        <v>0</v>
      </c>
      <c r="AU357" s="122"/>
      <c r="AV357" s="122">
        <v>0</v>
      </c>
      <c r="AW357" s="122">
        <f t="shared" si="76"/>
        <v>29000</v>
      </c>
      <c r="AX357" s="122">
        <v>0</v>
      </c>
      <c r="AY357" s="134">
        <f>ROUND(AO357*15%,0)</f>
        <v>254130</v>
      </c>
      <c r="AZ357" s="122">
        <f t="shared" si="79"/>
        <v>0</v>
      </c>
      <c r="BA357" s="122">
        <f t="shared" si="73"/>
        <v>1694203</v>
      </c>
      <c r="BB357" s="122">
        <f t="shared" si="74"/>
        <v>1384362</v>
      </c>
      <c r="BC357" s="122">
        <f t="shared" si="75"/>
        <v>3078565</v>
      </c>
      <c r="BD357" s="106"/>
    </row>
    <row r="358" spans="1:96" ht="25.5" x14ac:dyDescent="0.25">
      <c r="A358" s="106" t="s">
        <v>95</v>
      </c>
      <c r="B358" s="105" t="s">
        <v>96</v>
      </c>
      <c r="C358" s="106" t="s">
        <v>97</v>
      </c>
      <c r="D358" s="132">
        <v>51584336</v>
      </c>
      <c r="E358" s="105" t="s">
        <v>1760</v>
      </c>
      <c r="F358" s="107" t="s">
        <v>1761</v>
      </c>
      <c r="G358" s="106" t="s">
        <v>36</v>
      </c>
      <c r="H358" s="107" t="s">
        <v>101</v>
      </c>
      <c r="I358" s="108" t="s">
        <v>175</v>
      </c>
      <c r="J358" s="108">
        <v>138</v>
      </c>
      <c r="K358" s="108"/>
      <c r="L358" s="109"/>
      <c r="M358" s="110"/>
      <c r="N358" s="109"/>
      <c r="O358" s="110"/>
      <c r="P358" s="110" t="s">
        <v>202</v>
      </c>
      <c r="Q358" s="107" t="s">
        <v>203</v>
      </c>
      <c r="R358" s="109" t="s">
        <v>611</v>
      </c>
      <c r="S358" s="112" t="s">
        <v>106</v>
      </c>
      <c r="T358" s="113" t="s">
        <v>1762</v>
      </c>
      <c r="U358" s="133">
        <v>49375</v>
      </c>
      <c r="V358" s="115">
        <v>21927</v>
      </c>
      <c r="W358" s="115">
        <f t="shared" ca="1" si="77"/>
        <v>42293.432304166665</v>
      </c>
      <c r="X358" s="116">
        <f t="shared" ca="1" si="82"/>
        <v>54.9972602739726</v>
      </c>
      <c r="Y358" s="117">
        <v>37545</v>
      </c>
      <c r="Z358" s="108">
        <f t="shared" ca="1" si="81"/>
        <v>12.821917808219178</v>
      </c>
      <c r="AA358" s="118"/>
      <c r="AB358" s="119" t="s">
        <v>108</v>
      </c>
      <c r="AC358" s="119" t="s">
        <v>109</v>
      </c>
      <c r="AD358" s="120" t="s">
        <v>110</v>
      </c>
      <c r="AE358" s="119" t="s">
        <v>111</v>
      </c>
      <c r="AF358" s="108">
        <v>4030</v>
      </c>
      <c r="AG358" s="108" t="s">
        <v>70</v>
      </c>
      <c r="AH358" s="108" t="s">
        <v>113</v>
      </c>
      <c r="AI358" s="108" t="s">
        <v>213</v>
      </c>
      <c r="AJ358" s="108"/>
      <c r="AK358" s="115">
        <v>37545</v>
      </c>
      <c r="AL358" s="115"/>
      <c r="AM358" s="115"/>
      <c r="AN358" s="21" t="s">
        <v>1763</v>
      </c>
      <c r="AO358" s="121">
        <f>VLOOKUP(I358,[3]DATOS!$B$6:$D$46,3)</f>
        <v>2243986</v>
      </c>
      <c r="AP358" s="122">
        <f t="shared" si="69"/>
        <v>1458591</v>
      </c>
      <c r="AQ358" s="122">
        <f t="shared" si="70"/>
        <v>3702577</v>
      </c>
      <c r="AR358" s="122">
        <f t="shared" si="71"/>
        <v>0</v>
      </c>
      <c r="AS358" s="122">
        <v>0</v>
      </c>
      <c r="AT358" s="122">
        <v>0</v>
      </c>
      <c r="AU358" s="122"/>
      <c r="AV358" s="122">
        <v>0</v>
      </c>
      <c r="AW358" s="122">
        <f t="shared" si="76"/>
        <v>29000</v>
      </c>
      <c r="AX358" s="122">
        <v>0</v>
      </c>
      <c r="AY358" s="134">
        <f>ROUND(AO358*15%,0)</f>
        <v>336598</v>
      </c>
      <c r="AZ358" s="122">
        <f t="shared" si="79"/>
        <v>0</v>
      </c>
      <c r="BA358" s="122">
        <f t="shared" si="73"/>
        <v>2243986</v>
      </c>
      <c r="BB358" s="122">
        <f t="shared" si="74"/>
        <v>1824189</v>
      </c>
      <c r="BC358" s="122">
        <f t="shared" si="75"/>
        <v>4068175</v>
      </c>
      <c r="BD358" s="106"/>
    </row>
    <row r="359" spans="1:96" ht="38.25" x14ac:dyDescent="0.25">
      <c r="A359" s="106" t="s">
        <v>140</v>
      </c>
      <c r="B359" s="105" t="s">
        <v>206</v>
      </c>
      <c r="C359" s="106" t="s">
        <v>142</v>
      </c>
      <c r="D359" s="132">
        <v>79593133</v>
      </c>
      <c r="E359" s="105" t="s">
        <v>1764</v>
      </c>
      <c r="F359" s="107" t="s">
        <v>1765</v>
      </c>
      <c r="G359" s="106" t="s">
        <v>36</v>
      </c>
      <c r="H359" s="107" t="s">
        <v>130</v>
      </c>
      <c r="I359" s="108" t="s">
        <v>131</v>
      </c>
      <c r="J359" s="108">
        <v>426</v>
      </c>
      <c r="K359" s="108"/>
      <c r="L359" s="107"/>
      <c r="M359" s="108"/>
      <c r="N359" s="109"/>
      <c r="O359" s="110"/>
      <c r="P359" s="110" t="s">
        <v>103</v>
      </c>
      <c r="Q359" s="107" t="s">
        <v>403</v>
      </c>
      <c r="R359" s="109"/>
      <c r="S359" s="112" t="s">
        <v>1766</v>
      </c>
      <c r="T359" s="230" t="s">
        <v>120</v>
      </c>
      <c r="U359" s="140"/>
      <c r="V359" s="145">
        <v>26525</v>
      </c>
      <c r="W359" s="115">
        <f t="shared" ca="1" si="77"/>
        <v>42293.432304166665</v>
      </c>
      <c r="X359" s="116">
        <f t="shared" ca="1" si="82"/>
        <v>42.580821917808223</v>
      </c>
      <c r="Y359" s="117">
        <v>40969</v>
      </c>
      <c r="Z359" s="108">
        <f t="shared" ca="1" si="81"/>
        <v>3.5753424657534247</v>
      </c>
      <c r="AA359" s="118"/>
      <c r="AB359" s="119" t="s">
        <v>108</v>
      </c>
      <c r="AC359" s="119" t="s">
        <v>136</v>
      </c>
      <c r="AD359" s="120" t="s">
        <v>110</v>
      </c>
      <c r="AE359" s="119" t="s">
        <v>211</v>
      </c>
      <c r="AF359" s="108">
        <v>130</v>
      </c>
      <c r="AG359" s="108" t="s">
        <v>112</v>
      </c>
      <c r="AH359" s="108" t="s">
        <v>521</v>
      </c>
      <c r="AI359" s="108" t="s">
        <v>155</v>
      </c>
      <c r="AJ359" s="108"/>
      <c r="AK359" s="115"/>
      <c r="AL359" s="115"/>
      <c r="AM359" s="130" t="s">
        <v>180</v>
      </c>
      <c r="AN359" s="17" t="s">
        <v>1767</v>
      </c>
      <c r="AO359" s="121">
        <f>VLOOKUP(I359,[3]DATOS!$B$6:$D$46,3)</f>
        <v>1110954</v>
      </c>
      <c r="AP359" s="122">
        <f t="shared" si="69"/>
        <v>722120</v>
      </c>
      <c r="AQ359" s="122">
        <f t="shared" si="70"/>
        <v>1833074</v>
      </c>
      <c r="AR359" s="122">
        <f t="shared" si="71"/>
        <v>74000</v>
      </c>
      <c r="AS359" s="122">
        <v>0</v>
      </c>
      <c r="AT359" s="122">
        <v>0</v>
      </c>
      <c r="AU359" s="122"/>
      <c r="AV359" s="122">
        <v>0</v>
      </c>
      <c r="AW359" s="122">
        <f t="shared" si="76"/>
        <v>29000</v>
      </c>
      <c r="AX359" s="122">
        <v>0</v>
      </c>
      <c r="AY359" s="134">
        <f>ROUND(AO359*15%,0)</f>
        <v>166643</v>
      </c>
      <c r="AZ359" s="122">
        <f t="shared" si="79"/>
        <v>0</v>
      </c>
      <c r="BA359" s="122">
        <f t="shared" si="73"/>
        <v>1184954</v>
      </c>
      <c r="BB359" s="122">
        <f t="shared" si="74"/>
        <v>917763</v>
      </c>
      <c r="BC359" s="122">
        <f t="shared" si="75"/>
        <v>2102717</v>
      </c>
      <c r="BD359" s="106"/>
      <c r="BE359" s="125" t="str">
        <f>+CONCATENATE(Q359,R359)</f>
        <v>Dirección Financiera</v>
      </c>
      <c r="BH359" s="126"/>
      <c r="BI359" s="127"/>
    </row>
    <row r="360" spans="1:96" ht="38.25" x14ac:dyDescent="0.25">
      <c r="A360" s="140" t="s">
        <v>255</v>
      </c>
      <c r="B360" s="105" t="s">
        <v>141</v>
      </c>
      <c r="C360" s="106" t="s">
        <v>142</v>
      </c>
      <c r="D360" s="174">
        <v>80233795</v>
      </c>
      <c r="E360" s="142" t="s">
        <v>1370</v>
      </c>
      <c r="F360" s="142" t="s">
        <v>1768</v>
      </c>
      <c r="G360" s="106" t="s">
        <v>36</v>
      </c>
      <c r="H360" s="107" t="s">
        <v>620</v>
      </c>
      <c r="I360" s="108" t="s">
        <v>570</v>
      </c>
      <c r="J360" s="108">
        <v>518</v>
      </c>
      <c r="K360" s="108"/>
      <c r="L360" s="109"/>
      <c r="M360" s="110"/>
      <c r="N360" s="109"/>
      <c r="O360" s="110"/>
      <c r="P360" s="110" t="s">
        <v>202</v>
      </c>
      <c r="Q360" s="107" t="s">
        <v>203</v>
      </c>
      <c r="R360" s="109" t="s">
        <v>204</v>
      </c>
      <c r="S360" s="112" t="s">
        <v>106</v>
      </c>
      <c r="T360" s="143" t="s">
        <v>1769</v>
      </c>
      <c r="U360" s="140">
        <v>159529</v>
      </c>
      <c r="V360" s="145">
        <v>29550</v>
      </c>
      <c r="W360" s="146">
        <f t="shared" ca="1" si="77"/>
        <v>42293.432304166665</v>
      </c>
      <c r="X360" s="147">
        <f t="shared" ca="1" si="82"/>
        <v>34.413698630136984</v>
      </c>
      <c r="Y360" s="148">
        <v>41400</v>
      </c>
      <c r="Z360" s="147">
        <f t="shared" ca="1" si="81"/>
        <v>2.4109589041095889</v>
      </c>
      <c r="AA360" s="118"/>
      <c r="AB360" s="119" t="s">
        <v>108</v>
      </c>
      <c r="AC360" s="119" t="s">
        <v>109</v>
      </c>
      <c r="AD360" s="120" t="s">
        <v>110</v>
      </c>
      <c r="AE360" s="119" t="s">
        <v>154</v>
      </c>
      <c r="AF360" s="108">
        <v>4020</v>
      </c>
      <c r="AG360" s="108" t="s">
        <v>70</v>
      </c>
      <c r="AH360" s="149" t="s">
        <v>212</v>
      </c>
      <c r="AI360" s="149" t="s">
        <v>155</v>
      </c>
      <c r="AJ360" s="150"/>
      <c r="AK360" s="115">
        <v>41530</v>
      </c>
      <c r="AL360" s="115"/>
      <c r="AM360" s="115"/>
      <c r="AN360" s="25" t="s">
        <v>1770</v>
      </c>
      <c r="AO360" s="121">
        <f>VLOOKUP(I360,[3]DATOS!$B$6:$D$46,3)</f>
        <v>3729631</v>
      </c>
      <c r="AP360" s="122">
        <f t="shared" si="69"/>
        <v>2424260</v>
      </c>
      <c r="AQ360" s="122">
        <f t="shared" si="70"/>
        <v>6153891</v>
      </c>
      <c r="AR360" s="122">
        <f t="shared" si="71"/>
        <v>0</v>
      </c>
      <c r="AS360" s="122">
        <v>0</v>
      </c>
      <c r="AT360" s="122">
        <f>ROUND(+AQ360*20%,0)</f>
        <v>1230778</v>
      </c>
      <c r="AU360" s="122"/>
      <c r="AV360" s="122">
        <v>0</v>
      </c>
      <c r="AW360" s="122">
        <f t="shared" si="76"/>
        <v>29000</v>
      </c>
      <c r="AX360" s="122">
        <v>0</v>
      </c>
      <c r="AY360" s="134">
        <v>0</v>
      </c>
      <c r="AZ360" s="122">
        <f t="shared" si="79"/>
        <v>0</v>
      </c>
      <c r="BA360" s="122">
        <f t="shared" si="73"/>
        <v>4960409</v>
      </c>
      <c r="BB360" s="122">
        <f t="shared" si="74"/>
        <v>2453260</v>
      </c>
      <c r="BC360" s="122">
        <f t="shared" si="75"/>
        <v>7413669</v>
      </c>
      <c r="BD360" s="106"/>
      <c r="BE360" s="125" t="str">
        <f>+CONCATENATE(Q360,R360)</f>
        <v>Despacho del Superintendente Delegado para Asuntos Jurisdiccionales- Grupo de Trabajo de Defensa del Consumidor</v>
      </c>
      <c r="BF360" s="209"/>
      <c r="BH360" s="126"/>
      <c r="BI360" s="127"/>
      <c r="CP360" s="128"/>
      <c r="CQ360" s="128"/>
    </row>
    <row r="361" spans="1:96" x14ac:dyDescent="0.25">
      <c r="A361" s="106" t="s">
        <v>95</v>
      </c>
      <c r="B361" s="105" t="s">
        <v>96</v>
      </c>
      <c r="C361" s="106" t="s">
        <v>97</v>
      </c>
      <c r="D361" s="132">
        <v>1052378411</v>
      </c>
      <c r="E361" s="105" t="s">
        <v>1771</v>
      </c>
      <c r="F361" s="107" t="s">
        <v>1772</v>
      </c>
      <c r="G361" s="106" t="s">
        <v>100</v>
      </c>
      <c r="H361" s="107" t="s">
        <v>101</v>
      </c>
      <c r="I361" s="108" t="s">
        <v>358</v>
      </c>
      <c r="J361" s="108">
        <v>288</v>
      </c>
      <c r="K361" s="108"/>
      <c r="L361" s="109"/>
      <c r="M361" s="110"/>
      <c r="N361" s="109"/>
      <c r="O361" s="110"/>
      <c r="P361" s="110" t="s">
        <v>103</v>
      </c>
      <c r="Q361" s="107" t="s">
        <v>167</v>
      </c>
      <c r="R361" s="111" t="s">
        <v>1773</v>
      </c>
      <c r="S361" s="112" t="s">
        <v>106</v>
      </c>
      <c r="T361" s="113" t="s">
        <v>1774</v>
      </c>
      <c r="U361" s="133">
        <v>183466</v>
      </c>
      <c r="V361" s="115">
        <v>31467</v>
      </c>
      <c r="W361" s="115">
        <f t="shared" ca="1" si="77"/>
        <v>42293.432304166665</v>
      </c>
      <c r="X361" s="116">
        <f t="shared" ca="1" si="82"/>
        <v>29.238356164383561</v>
      </c>
      <c r="Y361" s="117">
        <v>40940</v>
      </c>
      <c r="Z361" s="108">
        <f t="shared" ca="1" si="81"/>
        <v>3.6575342465753424</v>
      </c>
      <c r="AA361" s="118"/>
      <c r="AB361" s="119" t="s">
        <v>108</v>
      </c>
      <c r="AC361" s="119" t="s">
        <v>109</v>
      </c>
      <c r="AD361" s="120" t="s">
        <v>110</v>
      </c>
      <c r="AE361" s="119" t="s">
        <v>111</v>
      </c>
      <c r="AF361" s="108">
        <v>101</v>
      </c>
      <c r="AG361" s="108" t="s">
        <v>112</v>
      </c>
      <c r="AH361" s="108" t="s">
        <v>124</v>
      </c>
      <c r="AI361" s="108" t="s">
        <v>114</v>
      </c>
      <c r="AJ361" s="108"/>
      <c r="AK361" s="115">
        <v>41542</v>
      </c>
      <c r="AL361" s="115"/>
      <c r="AM361" s="115"/>
      <c r="AN361" s="21" t="s">
        <v>1775</v>
      </c>
      <c r="AO361" s="121">
        <f>VLOOKUP(I361,[3]DATOS!$B$6:$D$46,3)</f>
        <v>1694203</v>
      </c>
      <c r="AP361" s="122">
        <f t="shared" si="69"/>
        <v>1101232</v>
      </c>
      <c r="AQ361" s="122">
        <f t="shared" si="70"/>
        <v>2795435</v>
      </c>
      <c r="AR361" s="122">
        <f t="shared" si="71"/>
        <v>0</v>
      </c>
      <c r="AS361" s="122">
        <v>0</v>
      </c>
      <c r="AT361" s="122">
        <v>0</v>
      </c>
      <c r="AU361" s="122"/>
      <c r="AV361" s="122">
        <v>0</v>
      </c>
      <c r="AW361" s="122">
        <f t="shared" si="76"/>
        <v>29000</v>
      </c>
      <c r="AX361" s="122">
        <v>0</v>
      </c>
      <c r="AY361" s="134">
        <v>0</v>
      </c>
      <c r="AZ361" s="122">
        <f t="shared" si="79"/>
        <v>0</v>
      </c>
      <c r="BA361" s="122">
        <f t="shared" si="73"/>
        <v>1694203</v>
      </c>
      <c r="BB361" s="122">
        <f t="shared" si="74"/>
        <v>1130232</v>
      </c>
      <c r="BC361" s="122">
        <f t="shared" si="75"/>
        <v>2824435</v>
      </c>
      <c r="BD361" s="106"/>
      <c r="BE361" s="125" t="str">
        <f>+CONCATENATE(Q361,R361)</f>
        <v>Secretaría General- Grupo de  Control Disciplinario Interno</v>
      </c>
      <c r="BH361" s="152"/>
      <c r="BI361" s="127"/>
      <c r="CP361" s="128"/>
      <c r="CQ361" s="128"/>
    </row>
    <row r="362" spans="1:96" ht="25.5" x14ac:dyDescent="0.25">
      <c r="A362" s="106" t="s">
        <v>95</v>
      </c>
      <c r="B362" s="105" t="s">
        <v>127</v>
      </c>
      <c r="C362" s="106" t="s">
        <v>97</v>
      </c>
      <c r="D362" s="132">
        <v>51915108</v>
      </c>
      <c r="E362" s="105" t="s">
        <v>1776</v>
      </c>
      <c r="F362" s="107" t="s">
        <v>1777</v>
      </c>
      <c r="G362" s="106" t="s">
        <v>36</v>
      </c>
      <c r="H362" s="107" t="s">
        <v>230</v>
      </c>
      <c r="I362" s="108" t="s">
        <v>547</v>
      </c>
      <c r="J362" s="108">
        <v>508</v>
      </c>
      <c r="K362" s="108">
        <v>370</v>
      </c>
      <c r="L362" s="109" t="s">
        <v>241</v>
      </c>
      <c r="M362" s="110" t="s">
        <v>209</v>
      </c>
      <c r="N362" s="109" t="s">
        <v>148</v>
      </c>
      <c r="O362" s="110"/>
      <c r="P362" s="110" t="s">
        <v>103</v>
      </c>
      <c r="Q362" s="107" t="s">
        <v>167</v>
      </c>
      <c r="R362" s="111" t="s">
        <v>499</v>
      </c>
      <c r="S362" s="112" t="s">
        <v>1778</v>
      </c>
      <c r="T362" s="113"/>
      <c r="U362" s="133"/>
      <c r="V362" s="115">
        <v>24849</v>
      </c>
      <c r="W362" s="115">
        <f t="shared" ca="1" si="77"/>
        <v>42293.432304166665</v>
      </c>
      <c r="X362" s="116">
        <f t="shared" ca="1" si="82"/>
        <v>47.106849315068494</v>
      </c>
      <c r="Y362" s="117">
        <v>34838</v>
      </c>
      <c r="Z362" s="108">
        <f t="shared" ca="1" si="81"/>
        <v>20.12876712328767</v>
      </c>
      <c r="AA362" s="118"/>
      <c r="AB362" s="119" t="s">
        <v>152</v>
      </c>
      <c r="AC362" s="119" t="s">
        <v>236</v>
      </c>
      <c r="AD362" s="120" t="s">
        <v>110</v>
      </c>
      <c r="AE362" s="119" t="s">
        <v>137</v>
      </c>
      <c r="AF362" s="108">
        <v>111</v>
      </c>
      <c r="AG362" s="108" t="s">
        <v>112</v>
      </c>
      <c r="AH362" s="108" t="s">
        <v>124</v>
      </c>
      <c r="AI362" s="108" t="s">
        <v>114</v>
      </c>
      <c r="AJ362" s="108"/>
      <c r="AK362" s="115">
        <v>36586</v>
      </c>
      <c r="AL362" s="115"/>
      <c r="AM362" s="115"/>
      <c r="AN362" s="15" t="s">
        <v>1779</v>
      </c>
      <c r="AO362" s="121">
        <f>VLOOKUP(I362,[3]DATOS!$B$6:$D$46,3)</f>
        <v>1694203</v>
      </c>
      <c r="AP362" s="122">
        <f t="shared" si="69"/>
        <v>1101232</v>
      </c>
      <c r="AQ362" s="122">
        <f t="shared" si="70"/>
        <v>2795435</v>
      </c>
      <c r="AR362" s="122">
        <f t="shared" si="71"/>
        <v>0</v>
      </c>
      <c r="AS362" s="122">
        <v>0</v>
      </c>
      <c r="AT362" s="122">
        <v>0</v>
      </c>
      <c r="AU362" s="122"/>
      <c r="AV362" s="122">
        <v>0</v>
      </c>
      <c r="AW362" s="122">
        <f t="shared" si="76"/>
        <v>29000</v>
      </c>
      <c r="AX362" s="122">
        <v>0</v>
      </c>
      <c r="AY362" s="134">
        <f>ROUND(AO362*15%,0)</f>
        <v>254130</v>
      </c>
      <c r="AZ362" s="122">
        <f t="shared" si="79"/>
        <v>0</v>
      </c>
      <c r="BA362" s="122">
        <f t="shared" si="73"/>
        <v>1694203</v>
      </c>
      <c r="BB362" s="122">
        <f t="shared" si="74"/>
        <v>1384362</v>
      </c>
      <c r="BC362" s="122">
        <f t="shared" si="75"/>
        <v>3078565</v>
      </c>
      <c r="BD362" s="106"/>
    </row>
    <row r="363" spans="1:96" x14ac:dyDescent="0.25">
      <c r="A363" s="106" t="s">
        <v>140</v>
      </c>
      <c r="B363" s="105" t="s">
        <v>141</v>
      </c>
      <c r="C363" s="106" t="s">
        <v>142</v>
      </c>
      <c r="D363" s="132">
        <v>19460791</v>
      </c>
      <c r="E363" s="105" t="s">
        <v>447</v>
      </c>
      <c r="F363" s="107" t="s">
        <v>1780</v>
      </c>
      <c r="G363" s="106" t="s">
        <v>36</v>
      </c>
      <c r="H363" s="107" t="s">
        <v>421</v>
      </c>
      <c r="I363" s="108" t="s">
        <v>422</v>
      </c>
      <c r="J363" s="108">
        <v>564</v>
      </c>
      <c r="K363" s="108">
        <v>144</v>
      </c>
      <c r="L363" s="107" t="s">
        <v>146</v>
      </c>
      <c r="M363" s="108" t="s">
        <v>175</v>
      </c>
      <c r="N363" s="109"/>
      <c r="O363" s="110"/>
      <c r="P363" s="110" t="s">
        <v>202</v>
      </c>
      <c r="Q363" s="107" t="s">
        <v>306</v>
      </c>
      <c r="R363" s="111" t="s">
        <v>475</v>
      </c>
      <c r="S363" s="112" t="s">
        <v>1136</v>
      </c>
      <c r="T363" s="113"/>
      <c r="U363" s="133" t="s">
        <v>1781</v>
      </c>
      <c r="V363" s="115">
        <v>22345</v>
      </c>
      <c r="W363" s="115">
        <f t="shared" ca="1" si="77"/>
        <v>42293.432304166665</v>
      </c>
      <c r="X363" s="116">
        <f t="shared" ca="1" si="82"/>
        <v>53.865753424657534</v>
      </c>
      <c r="Y363" s="117">
        <v>34186</v>
      </c>
      <c r="Z363" s="108">
        <f t="shared" ca="1" si="81"/>
        <v>21.893150684931506</v>
      </c>
      <c r="AA363" s="118"/>
      <c r="AB363" s="119" t="s">
        <v>152</v>
      </c>
      <c r="AC363" s="119" t="s">
        <v>153</v>
      </c>
      <c r="AD363" s="120" t="s">
        <v>110</v>
      </c>
      <c r="AE363" s="119" t="s">
        <v>154</v>
      </c>
      <c r="AF363" s="108">
        <v>2005</v>
      </c>
      <c r="AG363" s="108" t="s">
        <v>70</v>
      </c>
      <c r="AH363" s="108" t="s">
        <v>124</v>
      </c>
      <c r="AI363" s="108" t="s">
        <v>114</v>
      </c>
      <c r="AJ363" s="168" t="s">
        <v>27</v>
      </c>
      <c r="AK363" s="115">
        <v>40927</v>
      </c>
      <c r="AL363" s="139"/>
      <c r="AM363" s="115" t="s">
        <v>125</v>
      </c>
      <c r="AN363" s="17" t="s">
        <v>1782</v>
      </c>
      <c r="AO363" s="121">
        <f>VLOOKUP(I363,[3]DATOS!$B$6:$D$46,3)</f>
        <v>2779762</v>
      </c>
      <c r="AP363" s="122">
        <f t="shared" si="69"/>
        <v>1806845</v>
      </c>
      <c r="AQ363" s="122">
        <f t="shared" si="70"/>
        <v>4586607</v>
      </c>
      <c r="AR363" s="122">
        <f t="shared" si="71"/>
        <v>0</v>
      </c>
      <c r="AS363" s="122">
        <v>0</v>
      </c>
      <c r="AT363" s="122">
        <v>0</v>
      </c>
      <c r="AU363" s="122"/>
      <c r="AV363" s="122">
        <v>0</v>
      </c>
      <c r="AW363" s="122">
        <f t="shared" si="76"/>
        <v>29000</v>
      </c>
      <c r="AX363" s="122">
        <v>0</v>
      </c>
      <c r="AY363" s="134">
        <f>ROUND(AO363*15%,0)</f>
        <v>416964</v>
      </c>
      <c r="AZ363" s="122">
        <f t="shared" si="79"/>
        <v>0</v>
      </c>
      <c r="BA363" s="122">
        <f t="shared" si="73"/>
        <v>2779762</v>
      </c>
      <c r="BB363" s="122">
        <f t="shared" si="74"/>
        <v>2252809</v>
      </c>
      <c r="BC363" s="122">
        <f t="shared" si="75"/>
        <v>5032571</v>
      </c>
      <c r="BD363" s="106"/>
      <c r="BE363" s="125" t="str">
        <f>+CONCATENATE(Q363,R363)</f>
        <v>Despacho del Superintendente Delegado para la Propiedad Industrial- Grupo de Trabajo de Centro de Información Tecnológica y Apoyo a la Gestión de la Propiedad Industrial</v>
      </c>
      <c r="BH363" s="126"/>
      <c r="BI363" s="127"/>
      <c r="BS363" s="103"/>
      <c r="BT363" s="103"/>
      <c r="CR363" s="128"/>
    </row>
    <row r="364" spans="1:96" x14ac:dyDescent="0.2">
      <c r="A364" s="106" t="s">
        <v>140</v>
      </c>
      <c r="B364" s="105" t="s">
        <v>141</v>
      </c>
      <c r="C364" s="106" t="s">
        <v>142</v>
      </c>
      <c r="D364" s="132">
        <v>79931127</v>
      </c>
      <c r="E364" s="105" t="s">
        <v>1783</v>
      </c>
      <c r="F364" s="107" t="s">
        <v>1784</v>
      </c>
      <c r="G364" s="106" t="s">
        <v>36</v>
      </c>
      <c r="H364" s="107" t="s">
        <v>340</v>
      </c>
      <c r="I364" s="108" t="s">
        <v>1785</v>
      </c>
      <c r="J364" s="108">
        <v>25</v>
      </c>
      <c r="K364" s="108"/>
      <c r="L364" s="111" t="s">
        <v>120</v>
      </c>
      <c r="M364" s="110"/>
      <c r="N364" s="109"/>
      <c r="O364" s="110"/>
      <c r="P364" s="110" t="s">
        <v>202</v>
      </c>
      <c r="Q364" s="107" t="s">
        <v>242</v>
      </c>
      <c r="R364" s="111"/>
      <c r="S364" s="112" t="s">
        <v>106</v>
      </c>
      <c r="T364" s="113" t="s">
        <v>107</v>
      </c>
      <c r="U364" s="133">
        <v>135776</v>
      </c>
      <c r="V364" s="115">
        <v>28341</v>
      </c>
      <c r="W364" s="115">
        <f t="shared" ca="1" si="77"/>
        <v>42293.432304166665</v>
      </c>
      <c r="X364" s="116">
        <f t="shared" ca="1" si="82"/>
        <v>37.676712328767124</v>
      </c>
      <c r="Y364" s="117">
        <v>41219</v>
      </c>
      <c r="Z364" s="108">
        <f t="shared" ca="1" si="81"/>
        <v>2.904109589041096</v>
      </c>
      <c r="AA364" s="118"/>
      <c r="AB364" s="119" t="s">
        <v>168</v>
      </c>
      <c r="AC364" s="119" t="s">
        <v>168</v>
      </c>
      <c r="AD364" s="120"/>
      <c r="AE364" s="119" t="s">
        <v>738</v>
      </c>
      <c r="AF364" s="108">
        <v>1</v>
      </c>
      <c r="AG364" s="108" t="s">
        <v>361</v>
      </c>
      <c r="AH364" s="108" t="s">
        <v>260</v>
      </c>
      <c r="AI364" s="108" t="s">
        <v>155</v>
      </c>
      <c r="AJ364" s="108"/>
      <c r="AK364" s="115"/>
      <c r="AL364" s="115"/>
      <c r="AM364" s="115"/>
      <c r="AN364" s="36" t="s">
        <v>1786</v>
      </c>
      <c r="AO364" s="121">
        <f>VLOOKUP(I364,[3]DATOS!$B$6:$D$46,3)</f>
        <v>4865151</v>
      </c>
      <c r="AP364" s="122">
        <f t="shared" si="69"/>
        <v>3162348</v>
      </c>
      <c r="AQ364" s="122">
        <f t="shared" si="70"/>
        <v>8027499</v>
      </c>
      <c r="AR364" s="122">
        <f t="shared" si="71"/>
        <v>0</v>
      </c>
      <c r="AS364" s="124">
        <f>ROUND(+AO364*50%,0)</f>
        <v>2432576</v>
      </c>
      <c r="AT364" s="122">
        <v>0</v>
      </c>
      <c r="AU364" s="122"/>
      <c r="AV364" s="122">
        <v>0</v>
      </c>
      <c r="AW364" s="122">
        <f t="shared" si="76"/>
        <v>29000</v>
      </c>
      <c r="AX364" s="122">
        <v>0</v>
      </c>
      <c r="AY364" s="134">
        <v>0</v>
      </c>
      <c r="AZ364" s="122">
        <f t="shared" si="79"/>
        <v>1581174</v>
      </c>
      <c r="BA364" s="122">
        <f t="shared" si="73"/>
        <v>7297727</v>
      </c>
      <c r="BB364" s="122">
        <f t="shared" si="74"/>
        <v>4772522</v>
      </c>
      <c r="BC364" s="122">
        <f t="shared" si="75"/>
        <v>12070249</v>
      </c>
      <c r="BD364" s="106"/>
      <c r="BE364" s="125" t="str">
        <f>+CONCATENATE(Q364,R364)</f>
        <v>Despacho del Superintendente</v>
      </c>
      <c r="BH364" s="126"/>
      <c r="BI364" s="127"/>
      <c r="CR364" s="128"/>
    </row>
    <row r="365" spans="1:96" x14ac:dyDescent="0.25">
      <c r="A365" s="106" t="s">
        <v>140</v>
      </c>
      <c r="B365" s="105" t="s">
        <v>141</v>
      </c>
      <c r="C365" s="106" t="s">
        <v>142</v>
      </c>
      <c r="D365" s="132">
        <v>10529809</v>
      </c>
      <c r="E365" s="105" t="s">
        <v>1787</v>
      </c>
      <c r="F365" s="107" t="s">
        <v>1788</v>
      </c>
      <c r="G365" s="106" t="s">
        <v>610</v>
      </c>
      <c r="H365" s="107" t="s">
        <v>942</v>
      </c>
      <c r="I365" s="108" t="s">
        <v>570</v>
      </c>
      <c r="J365" s="108">
        <v>36</v>
      </c>
      <c r="K365" s="108"/>
      <c r="L365" s="111" t="s">
        <v>120</v>
      </c>
      <c r="M365" s="110"/>
      <c r="N365" s="109"/>
      <c r="O365" s="110"/>
      <c r="P365" s="110" t="s">
        <v>202</v>
      </c>
      <c r="Q365" s="107" t="s">
        <v>242</v>
      </c>
      <c r="R365" s="109" t="s">
        <v>1789</v>
      </c>
      <c r="S365" s="112" t="s">
        <v>714</v>
      </c>
      <c r="T365" s="113"/>
      <c r="U365" s="133" t="s">
        <v>1790</v>
      </c>
      <c r="V365" s="115">
        <v>20956</v>
      </c>
      <c r="W365" s="115">
        <f t="shared" ca="1" si="77"/>
        <v>42293.432304166665</v>
      </c>
      <c r="X365" s="116">
        <f t="shared" ca="1" si="82"/>
        <v>57.61643835616438</v>
      </c>
      <c r="Y365" s="117">
        <v>41249</v>
      </c>
      <c r="Z365" s="108">
        <f t="shared" ca="1" si="81"/>
        <v>2.8219178082191783</v>
      </c>
      <c r="AA365" s="118"/>
      <c r="AB365" s="119" t="s">
        <v>168</v>
      </c>
      <c r="AC365" s="119" t="s">
        <v>945</v>
      </c>
      <c r="AD365" s="120"/>
      <c r="AE365" s="119" t="s">
        <v>154</v>
      </c>
      <c r="AF365" s="108">
        <v>141</v>
      </c>
      <c r="AG365" s="108" t="s">
        <v>112</v>
      </c>
      <c r="AH365" s="108" t="s">
        <v>124</v>
      </c>
      <c r="AI365" s="108" t="s">
        <v>114</v>
      </c>
      <c r="AJ365" s="108"/>
      <c r="AK365" s="115"/>
      <c r="AL365" s="115"/>
      <c r="AM365" s="115"/>
      <c r="AN365" s="16" t="s">
        <v>1791</v>
      </c>
      <c r="AO365" s="121">
        <f>VLOOKUP(I365,[3]DATOS!$B$6:$D$46,3)</f>
        <v>3729631</v>
      </c>
      <c r="AP365" s="122">
        <f t="shared" si="69"/>
        <v>2424260</v>
      </c>
      <c r="AQ365" s="122">
        <f t="shared" si="70"/>
        <v>6153891</v>
      </c>
      <c r="AR365" s="122">
        <f t="shared" si="71"/>
        <v>0</v>
      </c>
      <c r="AS365" s="124">
        <v>0</v>
      </c>
      <c r="AT365" s="122">
        <f>ROUND(+AQ365*20%,0)</f>
        <v>1230778</v>
      </c>
      <c r="AU365" s="122"/>
      <c r="AV365" s="122">
        <v>0</v>
      </c>
      <c r="AW365" s="122">
        <f t="shared" si="76"/>
        <v>29000</v>
      </c>
      <c r="AX365" s="122">
        <v>0</v>
      </c>
      <c r="AY365" s="134">
        <v>0</v>
      </c>
      <c r="AZ365" s="122">
        <f t="shared" si="79"/>
        <v>0</v>
      </c>
      <c r="BA365" s="122">
        <f t="shared" si="73"/>
        <v>4960409</v>
      </c>
      <c r="BB365" s="122">
        <f t="shared" si="74"/>
        <v>2453260</v>
      </c>
      <c r="BC365" s="122">
        <f t="shared" si="75"/>
        <v>7413669</v>
      </c>
      <c r="BD365" s="106"/>
      <c r="BE365" s="125" t="str">
        <f>+CONCATENATE(Q365,R365)</f>
        <v xml:space="preserve">Despacho del Superintendente </v>
      </c>
      <c r="BH365" s="155"/>
      <c r="BI365" s="127"/>
    </row>
    <row r="366" spans="1:96" ht="25.5" x14ac:dyDescent="0.25">
      <c r="A366" s="106" t="s">
        <v>95</v>
      </c>
      <c r="B366" s="105" t="s">
        <v>96</v>
      </c>
      <c r="C366" s="106" t="s">
        <v>97</v>
      </c>
      <c r="D366" s="132">
        <v>39787581</v>
      </c>
      <c r="E366" s="105" t="s">
        <v>1792</v>
      </c>
      <c r="F366" s="107" t="s">
        <v>1793</v>
      </c>
      <c r="G366" s="106" t="s">
        <v>36</v>
      </c>
      <c r="H366" s="107" t="s">
        <v>101</v>
      </c>
      <c r="I366" s="108" t="s">
        <v>102</v>
      </c>
      <c r="J366" s="108">
        <v>71</v>
      </c>
      <c r="K366" s="108"/>
      <c r="L366" s="109"/>
      <c r="M366" s="110"/>
      <c r="N366" s="109"/>
      <c r="O366" s="110"/>
      <c r="P366" s="110" t="s">
        <v>103</v>
      </c>
      <c r="Q366" s="107" t="s">
        <v>119</v>
      </c>
      <c r="R366" s="109" t="s">
        <v>742</v>
      </c>
      <c r="S366" s="112" t="s">
        <v>846</v>
      </c>
      <c r="T366" s="113"/>
      <c r="U366" s="133"/>
      <c r="V366" s="115">
        <v>25408</v>
      </c>
      <c r="W366" s="115">
        <f t="shared" ca="1" si="77"/>
        <v>42293.432304166665</v>
      </c>
      <c r="X366" s="116">
        <f t="shared" ca="1" si="82"/>
        <v>45.594520547945208</v>
      </c>
      <c r="Y366" s="117">
        <v>41162</v>
      </c>
      <c r="Z366" s="108">
        <f t="shared" ca="1" si="81"/>
        <v>3.0575342465753423</v>
      </c>
      <c r="AA366" s="118"/>
      <c r="AB366" s="119" t="s">
        <v>108</v>
      </c>
      <c r="AC366" s="119" t="s">
        <v>109</v>
      </c>
      <c r="AD366" s="120" t="s">
        <v>110</v>
      </c>
      <c r="AE366" s="119" t="s">
        <v>111</v>
      </c>
      <c r="AF366" s="108">
        <v>33</v>
      </c>
      <c r="AG366" s="108" t="s">
        <v>112</v>
      </c>
      <c r="AH366" s="108" t="s">
        <v>160</v>
      </c>
      <c r="AI366" s="108" t="s">
        <v>155</v>
      </c>
      <c r="AJ366" s="108"/>
      <c r="AK366" s="115">
        <v>41386</v>
      </c>
      <c r="AL366" s="115"/>
      <c r="AM366" s="115" t="s">
        <v>606</v>
      </c>
      <c r="AN366" s="16" t="s">
        <v>1794</v>
      </c>
      <c r="AO366" s="121">
        <f>VLOOKUP(I366,[3]DATOS!$B$6:$D$46,3)</f>
        <v>2418255</v>
      </c>
      <c r="AP366" s="122">
        <f t="shared" si="69"/>
        <v>1571866</v>
      </c>
      <c r="AQ366" s="122">
        <f t="shared" si="70"/>
        <v>3990121</v>
      </c>
      <c r="AR366" s="122">
        <f t="shared" si="71"/>
        <v>0</v>
      </c>
      <c r="AS366" s="122">
        <v>0</v>
      </c>
      <c r="AT366" s="122">
        <f>ROUND(+AQ366*20%,0)</f>
        <v>798024</v>
      </c>
      <c r="AU366" s="122"/>
      <c r="AV366" s="122">
        <v>0</v>
      </c>
      <c r="AW366" s="122">
        <f t="shared" si="76"/>
        <v>29000</v>
      </c>
      <c r="AX366" s="122">
        <v>0</v>
      </c>
      <c r="AY366" s="134">
        <f t="shared" ref="AY366:AY371" si="83">ROUND(AO366*15%,0)</f>
        <v>362738</v>
      </c>
      <c r="AZ366" s="122">
        <f t="shared" si="79"/>
        <v>0</v>
      </c>
      <c r="BA366" s="122">
        <f t="shared" si="73"/>
        <v>3216279</v>
      </c>
      <c r="BB366" s="122">
        <f t="shared" si="74"/>
        <v>1963604</v>
      </c>
      <c r="BC366" s="122">
        <f t="shared" si="75"/>
        <v>5179883</v>
      </c>
      <c r="BD366" s="106"/>
    </row>
    <row r="367" spans="1:96" x14ac:dyDescent="0.25">
      <c r="A367" s="106" t="s">
        <v>140</v>
      </c>
      <c r="B367" s="105" t="s">
        <v>141</v>
      </c>
      <c r="C367" s="106" t="s">
        <v>142</v>
      </c>
      <c r="D367" s="132">
        <v>80089132</v>
      </c>
      <c r="E367" s="105" t="s">
        <v>1795</v>
      </c>
      <c r="F367" s="107" t="s">
        <v>1796</v>
      </c>
      <c r="G367" s="106" t="s">
        <v>36</v>
      </c>
      <c r="H367" s="107" t="s">
        <v>756</v>
      </c>
      <c r="I367" s="108" t="s">
        <v>757</v>
      </c>
      <c r="J367" s="108"/>
      <c r="K367" s="108"/>
      <c r="L367" s="109"/>
      <c r="M367" s="110"/>
      <c r="N367" s="109"/>
      <c r="O367" s="110"/>
      <c r="P367" s="110" t="s">
        <v>103</v>
      </c>
      <c r="Q367" s="107" t="s">
        <v>104</v>
      </c>
      <c r="R367" s="109"/>
      <c r="S367" s="112" t="s">
        <v>106</v>
      </c>
      <c r="T367" s="113" t="s">
        <v>259</v>
      </c>
      <c r="U367" s="133">
        <v>140664</v>
      </c>
      <c r="V367" s="115">
        <v>29662</v>
      </c>
      <c r="W367" s="115">
        <f t="shared" ca="1" si="77"/>
        <v>42293.432304166665</v>
      </c>
      <c r="X367" s="116">
        <f t="shared" ca="1" si="82"/>
        <v>34.106849315068494</v>
      </c>
      <c r="Y367" s="117">
        <v>41899</v>
      </c>
      <c r="Z367" s="108">
        <f t="shared" ca="1" si="81"/>
        <v>1.0657534246575342</v>
      </c>
      <c r="AA367" s="118"/>
      <c r="AB367" s="119" t="s">
        <v>168</v>
      </c>
      <c r="AC367" s="119" t="s">
        <v>168</v>
      </c>
      <c r="AD367" s="120"/>
      <c r="AE367" s="119" t="s">
        <v>336</v>
      </c>
      <c r="AF367" s="108">
        <v>140</v>
      </c>
      <c r="AG367" s="108" t="s">
        <v>112</v>
      </c>
      <c r="AH367" s="108" t="s">
        <v>113</v>
      </c>
      <c r="AI367" s="108" t="s">
        <v>114</v>
      </c>
      <c r="AJ367" s="108"/>
      <c r="AK367" s="115"/>
      <c r="AL367" s="115"/>
      <c r="AM367" s="115"/>
      <c r="AN367" s="15" t="s">
        <v>1797</v>
      </c>
      <c r="AO367" s="121">
        <f>VLOOKUP(I367,[3]DATOS!$B$6:$D$46,3)</f>
        <v>4100816</v>
      </c>
      <c r="AP367" s="122">
        <f t="shared" si="69"/>
        <v>2665530</v>
      </c>
      <c r="AQ367" s="122">
        <f t="shared" si="70"/>
        <v>6766346</v>
      </c>
      <c r="AR367" s="122">
        <f t="shared" si="71"/>
        <v>0</v>
      </c>
      <c r="AS367" s="124">
        <f>ROUND(+AO367*50%,0)</f>
        <v>2050408</v>
      </c>
      <c r="AT367" s="122">
        <v>0</v>
      </c>
      <c r="AU367" s="122"/>
      <c r="AV367" s="122">
        <v>0</v>
      </c>
      <c r="AW367" s="122">
        <f t="shared" si="76"/>
        <v>29000</v>
      </c>
      <c r="AX367" s="122">
        <v>0</v>
      </c>
      <c r="AY367" s="134">
        <f t="shared" si="83"/>
        <v>615122</v>
      </c>
      <c r="AZ367" s="122">
        <f t="shared" si="79"/>
        <v>1332765</v>
      </c>
      <c r="BA367" s="122">
        <f t="shared" si="73"/>
        <v>6151224</v>
      </c>
      <c r="BB367" s="122">
        <f t="shared" si="74"/>
        <v>4642417</v>
      </c>
      <c r="BC367" s="122">
        <f t="shared" si="75"/>
        <v>10793641</v>
      </c>
      <c r="BD367" s="106"/>
    </row>
    <row r="368" spans="1:96" x14ac:dyDescent="0.25">
      <c r="A368" s="106" t="s">
        <v>140</v>
      </c>
      <c r="B368" s="105" t="s">
        <v>141</v>
      </c>
      <c r="C368" s="106" t="s">
        <v>142</v>
      </c>
      <c r="D368" s="132">
        <v>10276885</v>
      </c>
      <c r="E368" s="105" t="s">
        <v>635</v>
      </c>
      <c r="F368" s="107" t="s">
        <v>1798</v>
      </c>
      <c r="G368" s="106" t="s">
        <v>460</v>
      </c>
      <c r="H368" s="107" t="s">
        <v>101</v>
      </c>
      <c r="I368" s="108" t="s">
        <v>159</v>
      </c>
      <c r="J368" s="108">
        <v>197</v>
      </c>
      <c r="K368" s="108"/>
      <c r="L368" s="109"/>
      <c r="M368" s="110"/>
      <c r="N368" s="109"/>
      <c r="O368" s="110"/>
      <c r="P368" s="110" t="s">
        <v>103</v>
      </c>
      <c r="Q368" s="107" t="s">
        <v>321</v>
      </c>
      <c r="R368" s="109" t="s">
        <v>597</v>
      </c>
      <c r="S368" s="112" t="s">
        <v>106</v>
      </c>
      <c r="T368" s="113"/>
      <c r="U368" s="133">
        <v>118580</v>
      </c>
      <c r="V368" s="115">
        <v>24202</v>
      </c>
      <c r="W368" s="115">
        <f t="shared" ca="1" si="77"/>
        <v>42293.432304166665</v>
      </c>
      <c r="X368" s="116">
        <f t="shared" ca="1" si="82"/>
        <v>48.852054794520548</v>
      </c>
      <c r="Y368" s="117">
        <v>36595</v>
      </c>
      <c r="Z368" s="108">
        <f t="shared" ca="1" si="81"/>
        <v>15.386301369863014</v>
      </c>
      <c r="AA368" s="118"/>
      <c r="AB368" s="119" t="s">
        <v>108</v>
      </c>
      <c r="AC368" s="119" t="s">
        <v>109</v>
      </c>
      <c r="AD368" s="120" t="s">
        <v>110</v>
      </c>
      <c r="AE368" s="119" t="s">
        <v>154</v>
      </c>
      <c r="AF368" s="108">
        <v>2014</v>
      </c>
      <c r="AG368" s="108" t="s">
        <v>70</v>
      </c>
      <c r="AH368" s="108" t="s">
        <v>124</v>
      </c>
      <c r="AI368" s="108" t="s">
        <v>114</v>
      </c>
      <c r="AJ368" s="108"/>
      <c r="AK368" s="115">
        <v>40933</v>
      </c>
      <c r="AL368" s="115"/>
      <c r="AM368" s="115" t="s">
        <v>197</v>
      </c>
      <c r="AN368" s="15" t="s">
        <v>1799</v>
      </c>
      <c r="AO368" s="121">
        <f>VLOOKUP(I368,[3]DATOS!$B$6:$D$46,3)</f>
        <v>2049478</v>
      </c>
      <c r="AP368" s="122">
        <f t="shared" si="69"/>
        <v>1332161</v>
      </c>
      <c r="AQ368" s="122">
        <f t="shared" si="70"/>
        <v>3381639</v>
      </c>
      <c r="AR368" s="122">
        <f t="shared" si="71"/>
        <v>0</v>
      </c>
      <c r="AS368" s="122">
        <v>0</v>
      </c>
      <c r="AT368" s="122">
        <v>0</v>
      </c>
      <c r="AU368" s="122"/>
      <c r="AV368" s="122">
        <v>0</v>
      </c>
      <c r="AW368" s="122">
        <f t="shared" si="76"/>
        <v>29000</v>
      </c>
      <c r="AX368" s="122">
        <v>0</v>
      </c>
      <c r="AY368" s="134">
        <f t="shared" si="83"/>
        <v>307422</v>
      </c>
      <c r="AZ368" s="122">
        <f t="shared" si="79"/>
        <v>0</v>
      </c>
      <c r="BA368" s="122">
        <f t="shared" si="73"/>
        <v>2049478</v>
      </c>
      <c r="BB368" s="122">
        <f t="shared" si="74"/>
        <v>1668583</v>
      </c>
      <c r="BC368" s="122">
        <f t="shared" si="75"/>
        <v>3718061</v>
      </c>
      <c r="BD368" s="106"/>
      <c r="BE368" s="125" t="str">
        <f>+CONCATENATE(Q368,R368)</f>
        <v>Dirección de Signos Distintivos- Grupo de Trabajo de Oposiciones y Cancelaciones</v>
      </c>
      <c r="BH368" s="126"/>
      <c r="BI368" s="127"/>
      <c r="BS368" s="103"/>
      <c r="BT368" s="103"/>
    </row>
    <row r="369" spans="1:96" x14ac:dyDescent="0.25">
      <c r="A369" s="140" t="s">
        <v>95</v>
      </c>
      <c r="B369" s="105" t="s">
        <v>96</v>
      </c>
      <c r="C369" s="106" t="s">
        <v>97</v>
      </c>
      <c r="D369" s="174">
        <v>65778114</v>
      </c>
      <c r="E369" s="142" t="s">
        <v>1800</v>
      </c>
      <c r="F369" s="142" t="s">
        <v>1801</v>
      </c>
      <c r="G369" s="106" t="s">
        <v>433</v>
      </c>
      <c r="H369" s="107" t="s">
        <v>101</v>
      </c>
      <c r="I369" s="108" t="s">
        <v>102</v>
      </c>
      <c r="J369" s="108">
        <v>66</v>
      </c>
      <c r="K369" s="108"/>
      <c r="L369" s="107"/>
      <c r="M369" s="108"/>
      <c r="N369" s="200"/>
      <c r="O369" s="110" t="s">
        <v>467</v>
      </c>
      <c r="P369" s="110" t="s">
        <v>103</v>
      </c>
      <c r="Q369" s="107" t="s">
        <v>249</v>
      </c>
      <c r="R369" s="111" t="s">
        <v>250</v>
      </c>
      <c r="S369" s="176" t="s">
        <v>106</v>
      </c>
      <c r="T369" s="143"/>
      <c r="U369" s="140">
        <v>149307</v>
      </c>
      <c r="V369" s="204">
        <v>28496</v>
      </c>
      <c r="W369" s="146">
        <f t="shared" ca="1" si="77"/>
        <v>42293.432304166665</v>
      </c>
      <c r="X369" s="147">
        <f t="shared" ca="1" si="82"/>
        <v>37.260273972602739</v>
      </c>
      <c r="Y369" s="117">
        <v>41306</v>
      </c>
      <c r="Z369" s="147">
        <f t="shared" ca="1" si="81"/>
        <v>2.6712328767123288</v>
      </c>
      <c r="AA369" s="118"/>
      <c r="AB369" s="119" t="s">
        <v>108</v>
      </c>
      <c r="AC369" s="119" t="s">
        <v>109</v>
      </c>
      <c r="AD369" s="120" t="s">
        <v>110</v>
      </c>
      <c r="AE369" s="119" t="s">
        <v>111</v>
      </c>
      <c r="AF369" s="108">
        <v>14</v>
      </c>
      <c r="AG369" s="108" t="s">
        <v>112</v>
      </c>
      <c r="AH369" s="108" t="s">
        <v>160</v>
      </c>
      <c r="AI369" s="149" t="s">
        <v>213</v>
      </c>
      <c r="AJ369" s="150"/>
      <c r="AK369" s="115"/>
      <c r="AL369" s="115"/>
      <c r="AM369" s="115"/>
      <c r="AN369" s="44" t="s">
        <v>1802</v>
      </c>
      <c r="AO369" s="121">
        <f>VLOOKUP(I369,[3]DATOS!$B$6:$D$46,3)</f>
        <v>2418255</v>
      </c>
      <c r="AP369" s="122">
        <f t="shared" si="69"/>
        <v>1571866</v>
      </c>
      <c r="AQ369" s="122">
        <f t="shared" si="70"/>
        <v>3990121</v>
      </c>
      <c r="AR369" s="122">
        <f t="shared" si="71"/>
        <v>0</v>
      </c>
      <c r="AS369" s="122">
        <v>0</v>
      </c>
      <c r="AT369" s="122">
        <v>0</v>
      </c>
      <c r="AU369" s="122"/>
      <c r="AV369" s="122">
        <v>0</v>
      </c>
      <c r="AW369" s="122">
        <f t="shared" si="76"/>
        <v>29000</v>
      </c>
      <c r="AX369" s="122">
        <v>0</v>
      </c>
      <c r="AY369" s="134">
        <f t="shared" si="83"/>
        <v>362738</v>
      </c>
      <c r="AZ369" s="122">
        <f t="shared" si="79"/>
        <v>0</v>
      </c>
      <c r="BA369" s="122">
        <f t="shared" si="73"/>
        <v>2418255</v>
      </c>
      <c r="BB369" s="122">
        <f t="shared" si="74"/>
        <v>1963604</v>
      </c>
      <c r="BC369" s="122">
        <f t="shared" si="75"/>
        <v>4381859</v>
      </c>
      <c r="BD369" s="106"/>
      <c r="BE369" s="125" t="str">
        <f>+CONCATENATE(Q369,R369)</f>
        <v>Oficina Asesora Jurídica- Grupo de Trabajo de Gestión Judicial</v>
      </c>
      <c r="BH369" s="126"/>
      <c r="BI369" s="127"/>
    </row>
    <row r="370" spans="1:96" x14ac:dyDescent="0.25">
      <c r="A370" s="106" t="s">
        <v>95</v>
      </c>
      <c r="B370" s="105" t="s">
        <v>96</v>
      </c>
      <c r="C370" s="106" t="s">
        <v>97</v>
      </c>
      <c r="D370" s="132">
        <v>66717201</v>
      </c>
      <c r="E370" s="105" t="s">
        <v>1803</v>
      </c>
      <c r="F370" s="107" t="s">
        <v>1804</v>
      </c>
      <c r="G370" s="106" t="s">
        <v>1805</v>
      </c>
      <c r="H370" s="107" t="s">
        <v>421</v>
      </c>
      <c r="I370" s="108" t="s">
        <v>422</v>
      </c>
      <c r="J370" s="108">
        <v>553</v>
      </c>
      <c r="K370" s="108">
        <v>363</v>
      </c>
      <c r="L370" s="109" t="s">
        <v>146</v>
      </c>
      <c r="M370" s="110" t="s">
        <v>185</v>
      </c>
      <c r="N370" s="109"/>
      <c r="O370" s="110"/>
      <c r="P370" s="110" t="s">
        <v>103</v>
      </c>
      <c r="Q370" s="107" t="s">
        <v>403</v>
      </c>
      <c r="R370" s="109"/>
      <c r="S370" s="112" t="s">
        <v>404</v>
      </c>
      <c r="T370" s="113"/>
      <c r="U370" s="133" t="s">
        <v>1806</v>
      </c>
      <c r="V370" s="115">
        <v>25774</v>
      </c>
      <c r="W370" s="115">
        <f t="shared" ca="1" si="77"/>
        <v>42293.432304166665</v>
      </c>
      <c r="X370" s="116">
        <f t="shared" ca="1" si="82"/>
        <v>44.605479452054794</v>
      </c>
      <c r="Y370" s="117">
        <v>35837</v>
      </c>
      <c r="Z370" s="108">
        <f t="shared" ca="1" si="81"/>
        <v>17.438356164383563</v>
      </c>
      <c r="AA370" s="118"/>
      <c r="AB370" s="119" t="s">
        <v>152</v>
      </c>
      <c r="AC370" s="119" t="s">
        <v>153</v>
      </c>
      <c r="AD370" s="120" t="s">
        <v>110</v>
      </c>
      <c r="AE370" s="119" t="s">
        <v>111</v>
      </c>
      <c r="AF370" s="108">
        <v>130</v>
      </c>
      <c r="AG370" s="108" t="s">
        <v>112</v>
      </c>
      <c r="AH370" s="108" t="s">
        <v>124</v>
      </c>
      <c r="AI370" s="108" t="s">
        <v>155</v>
      </c>
      <c r="AJ370" s="108"/>
      <c r="AK370" s="115">
        <v>40927</v>
      </c>
      <c r="AL370" s="139"/>
      <c r="AM370" s="115" t="s">
        <v>125</v>
      </c>
      <c r="AN370" s="15" t="s">
        <v>1807</v>
      </c>
      <c r="AO370" s="121">
        <f>VLOOKUP(I370,[3]DATOS!$B$6:$D$46,3)</f>
        <v>2779762</v>
      </c>
      <c r="AP370" s="122">
        <f t="shared" si="69"/>
        <v>1806845</v>
      </c>
      <c r="AQ370" s="122">
        <f t="shared" si="70"/>
        <v>4586607</v>
      </c>
      <c r="AR370" s="122">
        <f t="shared" si="71"/>
        <v>0</v>
      </c>
      <c r="AS370" s="122">
        <v>0</v>
      </c>
      <c r="AT370" s="122">
        <v>0</v>
      </c>
      <c r="AU370" s="122"/>
      <c r="AV370" s="122">
        <v>0</v>
      </c>
      <c r="AW370" s="122">
        <f t="shared" si="76"/>
        <v>29000</v>
      </c>
      <c r="AX370" s="122">
        <v>0</v>
      </c>
      <c r="AY370" s="134">
        <f t="shared" si="83"/>
        <v>416964</v>
      </c>
      <c r="AZ370" s="122">
        <f t="shared" si="79"/>
        <v>0</v>
      </c>
      <c r="BA370" s="122">
        <f t="shared" si="73"/>
        <v>2779762</v>
      </c>
      <c r="BB370" s="122">
        <f t="shared" si="74"/>
        <v>2252809</v>
      </c>
      <c r="BC370" s="122">
        <f t="shared" si="75"/>
        <v>5032571</v>
      </c>
      <c r="BD370" s="106"/>
      <c r="CR370" s="128"/>
    </row>
    <row r="371" spans="1:96" x14ac:dyDescent="0.25">
      <c r="A371" s="140" t="s">
        <v>255</v>
      </c>
      <c r="B371" s="105" t="s">
        <v>141</v>
      </c>
      <c r="C371" s="106" t="s">
        <v>142</v>
      </c>
      <c r="D371" s="174">
        <v>11227684</v>
      </c>
      <c r="E371" s="142" t="s">
        <v>1808</v>
      </c>
      <c r="F371" s="142" t="s">
        <v>1809</v>
      </c>
      <c r="G371" s="140" t="s">
        <v>1431</v>
      </c>
      <c r="H371" s="107" t="s">
        <v>101</v>
      </c>
      <c r="I371" s="108" t="s">
        <v>175</v>
      </c>
      <c r="J371" s="108"/>
      <c r="K371" s="108"/>
      <c r="L371" s="109"/>
      <c r="M371" s="110"/>
      <c r="N371" s="109"/>
      <c r="O371" s="110" t="s">
        <v>467</v>
      </c>
      <c r="P371" s="110" t="s">
        <v>202</v>
      </c>
      <c r="Q371" s="107" t="s">
        <v>233</v>
      </c>
      <c r="R371" s="111" t="s">
        <v>234</v>
      </c>
      <c r="S371" s="176" t="s">
        <v>404</v>
      </c>
      <c r="T371" s="143"/>
      <c r="U371" s="140" t="s">
        <v>1810</v>
      </c>
      <c r="V371" s="145">
        <v>30103</v>
      </c>
      <c r="W371" s="146">
        <f t="shared" ca="1" si="77"/>
        <v>42293.432304166665</v>
      </c>
      <c r="X371" s="147">
        <f t="shared" ca="1" si="82"/>
        <v>32.917808219178085</v>
      </c>
      <c r="Y371" s="148">
        <v>40696</v>
      </c>
      <c r="Z371" s="147">
        <f t="shared" ca="1" si="81"/>
        <v>4.3123287671232875</v>
      </c>
      <c r="AA371" s="118"/>
      <c r="AB371" s="119" t="s">
        <v>108</v>
      </c>
      <c r="AC371" s="119" t="s">
        <v>109</v>
      </c>
      <c r="AD371" s="120" t="s">
        <v>110</v>
      </c>
      <c r="AE371" s="119" t="s">
        <v>154</v>
      </c>
      <c r="AF371" s="108">
        <v>1016</v>
      </c>
      <c r="AG371" s="108" t="s">
        <v>70</v>
      </c>
      <c r="AH371" s="149" t="s">
        <v>124</v>
      </c>
      <c r="AI371" s="149" t="s">
        <v>155</v>
      </c>
      <c r="AJ371" s="108"/>
      <c r="AK371" s="115">
        <v>41914</v>
      </c>
      <c r="AL371" s="115"/>
      <c r="AM371" s="115"/>
      <c r="AN371" s="29" t="s">
        <v>1811</v>
      </c>
      <c r="AO371" s="121">
        <f>VLOOKUP(I371,[3]DATOS!$B$6:$D$46,3)</f>
        <v>2243986</v>
      </c>
      <c r="AP371" s="122">
        <f t="shared" si="69"/>
        <v>1458591</v>
      </c>
      <c r="AQ371" s="122">
        <f t="shared" si="70"/>
        <v>3702577</v>
      </c>
      <c r="AR371" s="122">
        <f t="shared" si="71"/>
        <v>0</v>
      </c>
      <c r="AS371" s="122">
        <v>0</v>
      </c>
      <c r="AT371" s="122">
        <v>0</v>
      </c>
      <c r="AU371" s="122"/>
      <c r="AV371" s="122">
        <v>0</v>
      </c>
      <c r="AW371" s="122">
        <f t="shared" si="76"/>
        <v>29000</v>
      </c>
      <c r="AX371" s="122">
        <v>0</v>
      </c>
      <c r="AY371" s="134">
        <f t="shared" si="83"/>
        <v>336598</v>
      </c>
      <c r="AZ371" s="122">
        <f t="shared" si="79"/>
        <v>0</v>
      </c>
      <c r="BA371" s="122">
        <f t="shared" si="73"/>
        <v>2243986</v>
      </c>
      <c r="BB371" s="122">
        <f t="shared" si="74"/>
        <v>1824189</v>
      </c>
      <c r="BC371" s="122">
        <f t="shared" si="75"/>
        <v>4068175</v>
      </c>
      <c r="BD371" s="106"/>
      <c r="BE371" s="125" t="str">
        <f t="shared" ref="BE371:BE378" si="84">+CONCATENATE(Q371,R371)</f>
        <v>Despacho del Superintendente Delegado para la Protección de la Competencia- Grupo de Trabajo Interdisciplinario de Colusiones</v>
      </c>
      <c r="BH371" s="126"/>
      <c r="BI371" s="127"/>
      <c r="BS371" s="103"/>
      <c r="BT371" s="103"/>
    </row>
    <row r="372" spans="1:96" ht="25.5" x14ac:dyDescent="0.25">
      <c r="A372" s="106" t="s">
        <v>190</v>
      </c>
      <c r="B372" s="105" t="s">
        <v>96</v>
      </c>
      <c r="C372" s="106" t="s">
        <v>97</v>
      </c>
      <c r="D372" s="132">
        <v>52745325</v>
      </c>
      <c r="E372" s="105" t="s">
        <v>1812</v>
      </c>
      <c r="F372" s="107" t="s">
        <v>1813</v>
      </c>
      <c r="G372" s="106" t="s">
        <v>36</v>
      </c>
      <c r="H372" s="107" t="s">
        <v>101</v>
      </c>
      <c r="I372" s="108" t="s">
        <v>147</v>
      </c>
      <c r="J372" s="108">
        <v>239</v>
      </c>
      <c r="K372" s="108"/>
      <c r="L372" s="107"/>
      <c r="M372" s="108"/>
      <c r="N372" s="160" t="s">
        <v>1814</v>
      </c>
      <c r="O372" s="110"/>
      <c r="P372" s="110" t="s">
        <v>103</v>
      </c>
      <c r="Q372" s="107" t="s">
        <v>28</v>
      </c>
      <c r="R372" s="111" t="s">
        <v>120</v>
      </c>
      <c r="S372" s="112" t="s">
        <v>714</v>
      </c>
      <c r="T372" s="112" t="s">
        <v>1815</v>
      </c>
      <c r="U372" s="133" t="s">
        <v>1816</v>
      </c>
      <c r="V372" s="115">
        <v>30400</v>
      </c>
      <c r="W372" s="115">
        <f t="shared" ca="1" si="77"/>
        <v>42293.432304166665</v>
      </c>
      <c r="X372" s="116">
        <f t="shared" ca="1" si="82"/>
        <v>32.112328767123287</v>
      </c>
      <c r="Y372" s="117">
        <v>41001</v>
      </c>
      <c r="Z372" s="108">
        <f t="shared" ca="1" si="81"/>
        <v>3.4904109589041097</v>
      </c>
      <c r="AA372" s="118"/>
      <c r="AB372" s="119" t="s">
        <v>108</v>
      </c>
      <c r="AC372" s="119" t="s">
        <v>109</v>
      </c>
      <c r="AD372" s="120" t="s">
        <v>282</v>
      </c>
      <c r="AE372" s="119" t="s">
        <v>111</v>
      </c>
      <c r="AF372" s="108">
        <v>17</v>
      </c>
      <c r="AG372" s="108" t="s">
        <v>112</v>
      </c>
      <c r="AH372" s="108" t="s">
        <v>124</v>
      </c>
      <c r="AI372" s="108" t="s">
        <v>155</v>
      </c>
      <c r="AJ372" s="108"/>
      <c r="AK372" s="115"/>
      <c r="AL372" s="115"/>
      <c r="AM372" s="115"/>
      <c r="AN372" s="16" t="s">
        <v>1817</v>
      </c>
      <c r="AO372" s="121">
        <f>VLOOKUP(I372,[3]DATOS!$B$6:$D$46,3)</f>
        <v>1887093</v>
      </c>
      <c r="AP372" s="122">
        <f t="shared" si="69"/>
        <v>1226610</v>
      </c>
      <c r="AQ372" s="122">
        <f t="shared" si="70"/>
        <v>3113703</v>
      </c>
      <c r="AR372" s="122">
        <f t="shared" si="71"/>
        <v>0</v>
      </c>
      <c r="AS372" s="122">
        <v>0</v>
      </c>
      <c r="AT372" s="122">
        <v>0</v>
      </c>
      <c r="AU372" s="122"/>
      <c r="AV372" s="122">
        <v>0</v>
      </c>
      <c r="AW372" s="122">
        <f t="shared" si="76"/>
        <v>29000</v>
      </c>
      <c r="AX372" s="122">
        <v>0</v>
      </c>
      <c r="AY372" s="134">
        <v>0</v>
      </c>
      <c r="AZ372" s="122">
        <f t="shared" si="79"/>
        <v>0</v>
      </c>
      <c r="BA372" s="122">
        <f t="shared" si="73"/>
        <v>1887093</v>
      </c>
      <c r="BB372" s="122">
        <f t="shared" si="74"/>
        <v>1255610</v>
      </c>
      <c r="BC372" s="122">
        <f t="shared" si="75"/>
        <v>3142703</v>
      </c>
      <c r="BD372" s="106"/>
      <c r="BE372" s="125" t="str">
        <f t="shared" si="84"/>
        <v>Oficina Asesora de Planeación</v>
      </c>
      <c r="BH372" s="126"/>
      <c r="BI372" s="127"/>
    </row>
    <row r="373" spans="1:96" x14ac:dyDescent="0.25">
      <c r="A373" s="106" t="s">
        <v>95</v>
      </c>
      <c r="B373" s="105" t="s">
        <v>96</v>
      </c>
      <c r="C373" s="106" t="s">
        <v>97</v>
      </c>
      <c r="D373" s="132">
        <v>1075654222</v>
      </c>
      <c r="E373" s="105" t="s">
        <v>1818</v>
      </c>
      <c r="F373" s="107" t="s">
        <v>1819</v>
      </c>
      <c r="G373" s="106" t="s">
        <v>1029</v>
      </c>
      <c r="H373" s="107" t="s">
        <v>101</v>
      </c>
      <c r="I373" s="108" t="s">
        <v>358</v>
      </c>
      <c r="J373" s="108">
        <v>281</v>
      </c>
      <c r="K373" s="108"/>
      <c r="L373" s="109"/>
      <c r="M373" s="110"/>
      <c r="N373" s="109"/>
      <c r="O373" s="110"/>
      <c r="P373" s="110" t="s">
        <v>103</v>
      </c>
      <c r="Q373" s="107" t="s">
        <v>217</v>
      </c>
      <c r="R373" s="111" t="s">
        <v>218</v>
      </c>
      <c r="S373" s="112" t="s">
        <v>587</v>
      </c>
      <c r="T373" s="113"/>
      <c r="U373" s="114" t="s">
        <v>1820</v>
      </c>
      <c r="V373" s="115">
        <v>31909</v>
      </c>
      <c r="W373" s="115">
        <f t="shared" ca="1" si="77"/>
        <v>42293.432304166665</v>
      </c>
      <c r="X373" s="116">
        <f t="shared" ca="1" si="82"/>
        <v>28.038356164383561</v>
      </c>
      <c r="Y373" s="117">
        <v>40953</v>
      </c>
      <c r="Z373" s="108">
        <f t="shared" ca="1" si="81"/>
        <v>3.6219178082191781</v>
      </c>
      <c r="AA373" s="118"/>
      <c r="AB373" s="119" t="s">
        <v>108</v>
      </c>
      <c r="AC373" s="119" t="s">
        <v>109</v>
      </c>
      <c r="AD373" s="120" t="s">
        <v>110</v>
      </c>
      <c r="AE373" s="119" t="s">
        <v>111</v>
      </c>
      <c r="AF373" s="108">
        <v>2023</v>
      </c>
      <c r="AG373" s="108" t="s">
        <v>70</v>
      </c>
      <c r="AH373" s="108" t="s">
        <v>124</v>
      </c>
      <c r="AI373" s="108" t="s">
        <v>155</v>
      </c>
      <c r="AJ373" s="108"/>
      <c r="AK373" s="115">
        <v>41295</v>
      </c>
      <c r="AL373" s="115"/>
      <c r="AM373" s="115"/>
      <c r="AN373" s="17" t="s">
        <v>1821</v>
      </c>
      <c r="AO373" s="121">
        <f>VLOOKUP(I373,[3]DATOS!$B$6:$D$46,3)</f>
        <v>1694203</v>
      </c>
      <c r="AP373" s="122">
        <f t="shared" si="69"/>
        <v>1101232</v>
      </c>
      <c r="AQ373" s="122">
        <f t="shared" si="70"/>
        <v>2795435</v>
      </c>
      <c r="AR373" s="122">
        <f t="shared" si="71"/>
        <v>0</v>
      </c>
      <c r="AS373" s="122">
        <v>0</v>
      </c>
      <c r="AT373" s="122">
        <v>0</v>
      </c>
      <c r="AU373" s="122"/>
      <c r="AV373" s="122">
        <v>0</v>
      </c>
      <c r="AW373" s="122">
        <f t="shared" si="76"/>
        <v>29000</v>
      </c>
      <c r="AX373" s="122">
        <v>0</v>
      </c>
      <c r="AY373" s="134">
        <v>0</v>
      </c>
      <c r="AZ373" s="122">
        <f t="shared" si="79"/>
        <v>0</v>
      </c>
      <c r="BA373" s="122">
        <f t="shared" si="73"/>
        <v>1694203</v>
      </c>
      <c r="BB373" s="122">
        <f t="shared" si="74"/>
        <v>1130232</v>
      </c>
      <c r="BC373" s="122">
        <f t="shared" si="75"/>
        <v>2824435</v>
      </c>
      <c r="BD373" s="106"/>
      <c r="BE373" s="125" t="str">
        <f t="shared" si="84"/>
        <v>Dirección de Nuevas Creaciones- Grupo de Trabajo de Ciencias Químicas</v>
      </c>
      <c r="BG373" s="27"/>
      <c r="BH373" s="126"/>
      <c r="BI373" s="127"/>
    </row>
    <row r="374" spans="1:96" x14ac:dyDescent="0.25">
      <c r="A374" s="106" t="s">
        <v>95</v>
      </c>
      <c r="B374" s="105" t="s">
        <v>96</v>
      </c>
      <c r="C374" s="106" t="s">
        <v>97</v>
      </c>
      <c r="D374" s="184">
        <v>53119164</v>
      </c>
      <c r="E374" s="105" t="s">
        <v>1822</v>
      </c>
      <c r="F374" s="107" t="s">
        <v>1823</v>
      </c>
      <c r="G374" s="182" t="s">
        <v>36</v>
      </c>
      <c r="H374" s="185" t="s">
        <v>101</v>
      </c>
      <c r="I374" s="169" t="s">
        <v>159</v>
      </c>
      <c r="J374" s="169">
        <v>587</v>
      </c>
      <c r="K374" s="169"/>
      <c r="L374" s="109"/>
      <c r="M374" s="110"/>
      <c r="N374" s="109"/>
      <c r="O374" s="110"/>
      <c r="P374" s="110" t="s">
        <v>202</v>
      </c>
      <c r="Q374" s="107" t="s">
        <v>203</v>
      </c>
      <c r="R374" s="109" t="s">
        <v>204</v>
      </c>
      <c r="S374" s="112" t="s">
        <v>106</v>
      </c>
      <c r="T374" s="112" t="s">
        <v>1824</v>
      </c>
      <c r="U374" s="133" t="s">
        <v>1825</v>
      </c>
      <c r="V374" s="115">
        <v>31414</v>
      </c>
      <c r="W374" s="115">
        <f t="shared" ca="1" si="77"/>
        <v>42293.432304166665</v>
      </c>
      <c r="X374" s="116">
        <f t="shared" ca="1" si="82"/>
        <v>29.38082191780822</v>
      </c>
      <c r="Y374" s="117">
        <v>40695</v>
      </c>
      <c r="Z374" s="108">
        <f t="shared" ca="1" si="81"/>
        <v>4.3150684931506849</v>
      </c>
      <c r="AA374" s="118"/>
      <c r="AB374" s="119" t="s">
        <v>108</v>
      </c>
      <c r="AC374" s="119" t="s">
        <v>109</v>
      </c>
      <c r="AD374" s="120" t="s">
        <v>110</v>
      </c>
      <c r="AE374" s="119" t="s">
        <v>111</v>
      </c>
      <c r="AF374" s="108">
        <v>4020</v>
      </c>
      <c r="AG374" s="108" t="s">
        <v>70</v>
      </c>
      <c r="AH374" s="108" t="s">
        <v>124</v>
      </c>
      <c r="AI374" s="108" t="s">
        <v>213</v>
      </c>
      <c r="AJ374" s="108" t="s">
        <v>1789</v>
      </c>
      <c r="AK374" s="115">
        <v>41491</v>
      </c>
      <c r="AL374" s="115"/>
      <c r="AM374" s="115"/>
      <c r="AN374" s="15" t="s">
        <v>1826</v>
      </c>
      <c r="AO374" s="121">
        <f>VLOOKUP(I374,[3]DATOS!$B$6:$D$46,3)</f>
        <v>2049478</v>
      </c>
      <c r="AP374" s="122">
        <f t="shared" si="69"/>
        <v>1332161</v>
      </c>
      <c r="AQ374" s="122">
        <f t="shared" si="70"/>
        <v>3381639</v>
      </c>
      <c r="AR374" s="122">
        <f t="shared" si="71"/>
        <v>0</v>
      </c>
      <c r="AS374" s="122">
        <v>0</v>
      </c>
      <c r="AT374" s="122">
        <v>0</v>
      </c>
      <c r="AU374" s="122"/>
      <c r="AV374" s="122">
        <v>0</v>
      </c>
      <c r="AW374" s="122">
        <f t="shared" si="76"/>
        <v>29000</v>
      </c>
      <c r="AX374" s="122">
        <v>0</v>
      </c>
      <c r="AY374" s="134">
        <f>ROUND(AO374*15%,0)</f>
        <v>307422</v>
      </c>
      <c r="AZ374" s="122">
        <f t="shared" si="79"/>
        <v>0</v>
      </c>
      <c r="BA374" s="122">
        <f t="shared" si="73"/>
        <v>2049478</v>
      </c>
      <c r="BB374" s="122">
        <f t="shared" si="74"/>
        <v>1668583</v>
      </c>
      <c r="BC374" s="122">
        <f t="shared" si="75"/>
        <v>3718061</v>
      </c>
      <c r="BD374" s="106"/>
      <c r="BE374" s="125" t="str">
        <f t="shared" si="84"/>
        <v>Despacho del Superintendente Delegado para Asuntos Jurisdiccionales- Grupo de Trabajo de Defensa del Consumidor</v>
      </c>
      <c r="BH374" s="126"/>
      <c r="BI374" s="127"/>
    </row>
    <row r="375" spans="1:96" ht="25.5" x14ac:dyDescent="0.25">
      <c r="A375" s="106" t="s">
        <v>95</v>
      </c>
      <c r="B375" s="105" t="s">
        <v>96</v>
      </c>
      <c r="C375" s="106" t="s">
        <v>97</v>
      </c>
      <c r="D375" s="132">
        <v>52358634</v>
      </c>
      <c r="E375" s="105" t="s">
        <v>1827</v>
      </c>
      <c r="F375" s="88" t="s">
        <v>1828</v>
      </c>
      <c r="G375" s="106" t="s">
        <v>36</v>
      </c>
      <c r="H375" s="107" t="s">
        <v>145</v>
      </c>
      <c r="I375" s="108" t="s">
        <v>159</v>
      </c>
      <c r="J375" s="108">
        <v>170</v>
      </c>
      <c r="K375" s="108">
        <v>455</v>
      </c>
      <c r="L375" s="107" t="s">
        <v>1444</v>
      </c>
      <c r="M375" s="108" t="s">
        <v>232</v>
      </c>
      <c r="N375" s="109"/>
      <c r="O375" s="110"/>
      <c r="P375" s="110" t="s">
        <v>103</v>
      </c>
      <c r="Q375" s="107" t="s">
        <v>119</v>
      </c>
      <c r="R375" s="111" t="s">
        <v>962</v>
      </c>
      <c r="S375" s="112" t="s">
        <v>1829</v>
      </c>
      <c r="T375" s="113" t="s">
        <v>1010</v>
      </c>
      <c r="U375" s="133">
        <v>126730</v>
      </c>
      <c r="V375" s="115">
        <v>28397</v>
      </c>
      <c r="W375" s="115">
        <f t="shared" ca="1" si="77"/>
        <v>42293.432304166665</v>
      </c>
      <c r="X375" s="116">
        <f t="shared" ca="1" si="82"/>
        <v>37.526027397260272</v>
      </c>
      <c r="Y375" s="117">
        <v>35919</v>
      </c>
      <c r="Z375" s="108">
        <f t="shared" ca="1" si="81"/>
        <v>17.210958904109589</v>
      </c>
      <c r="AA375" s="118"/>
      <c r="AB375" s="119" t="s">
        <v>152</v>
      </c>
      <c r="AC375" s="119" t="s">
        <v>153</v>
      </c>
      <c r="AD375" s="120" t="s">
        <v>110</v>
      </c>
      <c r="AE375" s="119" t="s">
        <v>111</v>
      </c>
      <c r="AF375" s="108">
        <v>35</v>
      </c>
      <c r="AG375" s="108" t="s">
        <v>112</v>
      </c>
      <c r="AH375" s="108" t="s">
        <v>124</v>
      </c>
      <c r="AI375" s="108" t="s">
        <v>114</v>
      </c>
      <c r="AJ375" s="108"/>
      <c r="AK375" s="115">
        <v>41415</v>
      </c>
      <c r="AL375" s="115"/>
      <c r="AM375" s="115"/>
      <c r="AN375" s="15" t="s">
        <v>1830</v>
      </c>
      <c r="AO375" s="121">
        <f>VLOOKUP(I375,[3]DATOS!$B$6:$D$46,3)</f>
        <v>2049478</v>
      </c>
      <c r="AP375" s="122">
        <f t="shared" si="69"/>
        <v>1332161</v>
      </c>
      <c r="AQ375" s="122">
        <f t="shared" si="70"/>
        <v>3381639</v>
      </c>
      <c r="AR375" s="122">
        <f t="shared" si="71"/>
        <v>0</v>
      </c>
      <c r="AS375" s="122">
        <v>0</v>
      </c>
      <c r="AT375" s="122">
        <v>0</v>
      </c>
      <c r="AU375" s="122"/>
      <c r="AV375" s="122">
        <v>0</v>
      </c>
      <c r="AW375" s="122">
        <f t="shared" si="76"/>
        <v>29000</v>
      </c>
      <c r="AX375" s="122">
        <v>0</v>
      </c>
      <c r="AY375" s="134">
        <v>0</v>
      </c>
      <c r="AZ375" s="122">
        <f t="shared" si="79"/>
        <v>0</v>
      </c>
      <c r="BA375" s="122">
        <f t="shared" si="73"/>
        <v>2049478</v>
      </c>
      <c r="BB375" s="122">
        <f t="shared" si="74"/>
        <v>1361161</v>
      </c>
      <c r="BC375" s="122">
        <f t="shared" si="75"/>
        <v>3410639</v>
      </c>
      <c r="BD375" s="106"/>
      <c r="BE375" s="125" t="str">
        <f t="shared" si="84"/>
        <v>Oficina de Servicios al Consumidor y de Apoyo Empresarial- Grupo de Trabajo de Formación</v>
      </c>
      <c r="BH375" s="152"/>
      <c r="BI375" s="127"/>
    </row>
    <row r="376" spans="1:96" x14ac:dyDescent="0.25">
      <c r="A376" s="106" t="s">
        <v>140</v>
      </c>
      <c r="B376" s="105" t="s">
        <v>141</v>
      </c>
      <c r="C376" s="106" t="s">
        <v>142</v>
      </c>
      <c r="D376" s="132">
        <v>80871878</v>
      </c>
      <c r="E376" s="105" t="s">
        <v>1643</v>
      </c>
      <c r="F376" s="107" t="s">
        <v>1831</v>
      </c>
      <c r="G376" s="106" t="s">
        <v>36</v>
      </c>
      <c r="H376" s="107" t="s">
        <v>101</v>
      </c>
      <c r="I376" s="108" t="s">
        <v>159</v>
      </c>
      <c r="J376" s="108">
        <v>186</v>
      </c>
      <c r="K376" s="108"/>
      <c r="L376" s="109"/>
      <c r="M376" s="110"/>
      <c r="N376" s="109"/>
      <c r="O376" s="110"/>
      <c r="P376" s="110" t="s">
        <v>103</v>
      </c>
      <c r="Q376" s="107" t="s">
        <v>149</v>
      </c>
      <c r="R376" s="129" t="s">
        <v>120</v>
      </c>
      <c r="S376" s="112" t="s">
        <v>106</v>
      </c>
      <c r="T376" s="113"/>
      <c r="U376" s="133">
        <v>189465</v>
      </c>
      <c r="V376" s="115">
        <v>31048</v>
      </c>
      <c r="W376" s="115">
        <f t="shared" ca="1" si="77"/>
        <v>42293.432304166665</v>
      </c>
      <c r="X376" s="116">
        <f t="shared" ca="1" si="82"/>
        <v>30.36986301369863</v>
      </c>
      <c r="Y376" s="117">
        <v>41074</v>
      </c>
      <c r="Z376" s="108">
        <f t="shared" ca="1" si="81"/>
        <v>3.2931506849315069</v>
      </c>
      <c r="AA376" s="118"/>
      <c r="AB376" s="119" t="s">
        <v>108</v>
      </c>
      <c r="AC376" s="119" t="s">
        <v>109</v>
      </c>
      <c r="AD376" s="120" t="s">
        <v>110</v>
      </c>
      <c r="AE376" s="119" t="s">
        <v>154</v>
      </c>
      <c r="AF376" s="108">
        <v>3100</v>
      </c>
      <c r="AG376" s="108" t="s">
        <v>70</v>
      </c>
      <c r="AH376" s="108" t="s">
        <v>124</v>
      </c>
      <c r="AI376" s="108" t="s">
        <v>114</v>
      </c>
      <c r="AJ376" s="108"/>
      <c r="AK376" s="115">
        <v>41211</v>
      </c>
      <c r="AL376" s="115"/>
      <c r="AM376" s="115"/>
      <c r="AN376" s="16" t="s">
        <v>1832</v>
      </c>
      <c r="AO376" s="121">
        <f>VLOOKUP(I376,[3]DATOS!$B$6:$D$46,3)</f>
        <v>2049478</v>
      </c>
      <c r="AP376" s="122">
        <f t="shared" si="69"/>
        <v>1332161</v>
      </c>
      <c r="AQ376" s="122">
        <f t="shared" si="70"/>
        <v>3381639</v>
      </c>
      <c r="AR376" s="122">
        <f t="shared" si="71"/>
        <v>0</v>
      </c>
      <c r="AS376" s="122">
        <v>0</v>
      </c>
      <c r="AT376" s="122">
        <v>0</v>
      </c>
      <c r="AU376" s="122"/>
      <c r="AV376" s="122">
        <v>0</v>
      </c>
      <c r="AW376" s="122">
        <f t="shared" si="76"/>
        <v>29000</v>
      </c>
      <c r="AX376" s="122">
        <v>0</v>
      </c>
      <c r="AY376" s="134">
        <v>0</v>
      </c>
      <c r="AZ376" s="122">
        <f t="shared" si="79"/>
        <v>0</v>
      </c>
      <c r="BA376" s="122">
        <f t="shared" si="73"/>
        <v>2049478</v>
      </c>
      <c r="BB376" s="122">
        <f t="shared" si="74"/>
        <v>1361161</v>
      </c>
      <c r="BC376" s="122">
        <f t="shared" si="75"/>
        <v>3410639</v>
      </c>
      <c r="BD376" s="106"/>
      <c r="BE376" s="125" t="str">
        <f t="shared" si="84"/>
        <v>Dirección de Investigaciones de Protección al Consumidor</v>
      </c>
      <c r="BH376" s="126"/>
      <c r="BI376" s="127"/>
      <c r="BS376" s="103"/>
      <c r="BT376" s="103"/>
      <c r="CP376" s="128"/>
      <c r="CQ376" s="128"/>
    </row>
    <row r="377" spans="1:96" ht="25.5" x14ac:dyDescent="0.25">
      <c r="A377" s="106" t="s">
        <v>95</v>
      </c>
      <c r="B377" s="105" t="s">
        <v>96</v>
      </c>
      <c r="C377" s="106" t="s">
        <v>97</v>
      </c>
      <c r="D377" s="132">
        <v>24713920</v>
      </c>
      <c r="E377" s="105" t="s">
        <v>1833</v>
      </c>
      <c r="F377" s="107" t="s">
        <v>1834</v>
      </c>
      <c r="G377" s="106" t="s">
        <v>1835</v>
      </c>
      <c r="H377" s="107" t="s">
        <v>101</v>
      </c>
      <c r="I377" s="108" t="s">
        <v>193</v>
      </c>
      <c r="J377" s="168"/>
      <c r="K377" s="108"/>
      <c r="L377" s="188"/>
      <c r="M377" s="136"/>
      <c r="N377" s="160" t="s">
        <v>1836</v>
      </c>
      <c r="O377" s="110"/>
      <c r="P377" s="110" t="s">
        <v>103</v>
      </c>
      <c r="Q377" s="107" t="s">
        <v>149</v>
      </c>
      <c r="R377" s="111" t="s">
        <v>120</v>
      </c>
      <c r="S377" s="112" t="s">
        <v>106</v>
      </c>
      <c r="T377" s="113" t="s">
        <v>1837</v>
      </c>
      <c r="U377" s="133">
        <v>148563</v>
      </c>
      <c r="V377" s="115">
        <v>29480</v>
      </c>
      <c r="W377" s="115">
        <f t="shared" ca="1" si="77"/>
        <v>42293.432304166665</v>
      </c>
      <c r="X377" s="116">
        <f t="shared" ca="1" si="82"/>
        <v>34.602739726027394</v>
      </c>
      <c r="Y377" s="117">
        <v>41656</v>
      </c>
      <c r="Z377" s="108">
        <f t="shared" ca="1" si="81"/>
        <v>1.7232876712328766</v>
      </c>
      <c r="AA377" s="118"/>
      <c r="AB377" s="119" t="s">
        <v>108</v>
      </c>
      <c r="AC377" s="119" t="s">
        <v>109</v>
      </c>
      <c r="AD377" s="120" t="s">
        <v>282</v>
      </c>
      <c r="AE377" s="119" t="s">
        <v>111</v>
      </c>
      <c r="AF377" s="108">
        <v>3100</v>
      </c>
      <c r="AG377" s="108" t="s">
        <v>70</v>
      </c>
      <c r="AH377" s="108" t="s">
        <v>160</v>
      </c>
      <c r="AI377" s="149" t="s">
        <v>196</v>
      </c>
      <c r="AJ377" s="108"/>
      <c r="AK377" s="115"/>
      <c r="AL377" s="115"/>
      <c r="AM377" s="115"/>
      <c r="AN377" s="15" t="s">
        <v>1838</v>
      </c>
      <c r="AO377" s="121">
        <f>VLOOKUP(I377,[3]DATOS!$B$6:$D$46,3)</f>
        <v>2320554</v>
      </c>
      <c r="AP377" s="122">
        <f t="shared" si="69"/>
        <v>1508360</v>
      </c>
      <c r="AQ377" s="122">
        <f t="shared" si="70"/>
        <v>3828914</v>
      </c>
      <c r="AR377" s="122">
        <f t="shared" si="71"/>
        <v>0</v>
      </c>
      <c r="AS377" s="122">
        <v>0</v>
      </c>
      <c r="AT377" s="122">
        <v>0</v>
      </c>
      <c r="AU377" s="122"/>
      <c r="AV377" s="122">
        <v>0</v>
      </c>
      <c r="AW377" s="122">
        <f t="shared" si="76"/>
        <v>29000</v>
      </c>
      <c r="AX377" s="122">
        <v>0</v>
      </c>
      <c r="AY377" s="134">
        <v>0</v>
      </c>
      <c r="AZ377" s="122">
        <f t="shared" si="79"/>
        <v>0</v>
      </c>
      <c r="BA377" s="122">
        <f t="shared" si="73"/>
        <v>2320554</v>
      </c>
      <c r="BB377" s="122">
        <f t="shared" si="74"/>
        <v>1537360</v>
      </c>
      <c r="BC377" s="122">
        <f t="shared" si="75"/>
        <v>3857914</v>
      </c>
      <c r="BD377" s="106"/>
      <c r="BE377" s="125" t="str">
        <f t="shared" si="84"/>
        <v>Dirección de Investigaciones de Protección al Consumidor</v>
      </c>
      <c r="BH377" s="126"/>
      <c r="BI377" s="127"/>
    </row>
    <row r="378" spans="1:96" x14ac:dyDescent="0.25">
      <c r="A378" s="182" t="s">
        <v>140</v>
      </c>
      <c r="B378" s="183" t="s">
        <v>141</v>
      </c>
      <c r="C378" s="182" t="s">
        <v>142</v>
      </c>
      <c r="D378" s="184">
        <v>80833356</v>
      </c>
      <c r="E378" s="183" t="s">
        <v>1839</v>
      </c>
      <c r="F378" s="185" t="s">
        <v>1840</v>
      </c>
      <c r="G378" s="106" t="s">
        <v>36</v>
      </c>
      <c r="H378" s="185" t="s">
        <v>101</v>
      </c>
      <c r="I378" s="169" t="s">
        <v>185</v>
      </c>
      <c r="J378" s="169">
        <v>356</v>
      </c>
      <c r="K378" s="169"/>
      <c r="L378" s="188"/>
      <c r="M378" s="187"/>
      <c r="N378" s="188"/>
      <c r="O378" s="187"/>
      <c r="P378" s="187" t="s">
        <v>103</v>
      </c>
      <c r="Q378" s="185" t="s">
        <v>119</v>
      </c>
      <c r="R378" s="109" t="s">
        <v>707</v>
      </c>
      <c r="S378" s="189" t="s">
        <v>106</v>
      </c>
      <c r="T378" s="190"/>
      <c r="U378" s="221">
        <v>219926</v>
      </c>
      <c r="V378" s="130">
        <v>31362</v>
      </c>
      <c r="W378" s="130">
        <f t="shared" ca="1" si="77"/>
        <v>42293.432304166665</v>
      </c>
      <c r="X378" s="192">
        <f t="shared" ca="1" si="82"/>
        <v>29.520547945205479</v>
      </c>
      <c r="Y378" s="193">
        <v>41246</v>
      </c>
      <c r="Z378" s="169">
        <f t="shared" ca="1" si="81"/>
        <v>2.8301369863013699</v>
      </c>
      <c r="AA378" s="118"/>
      <c r="AB378" s="120" t="s">
        <v>108</v>
      </c>
      <c r="AC378" s="120" t="s">
        <v>109</v>
      </c>
      <c r="AD378" s="120" t="s">
        <v>110</v>
      </c>
      <c r="AE378" s="120" t="s">
        <v>154</v>
      </c>
      <c r="AF378" s="108">
        <v>31</v>
      </c>
      <c r="AG378" s="108" t="s">
        <v>112</v>
      </c>
      <c r="AH378" s="169" t="s">
        <v>124</v>
      </c>
      <c r="AI378" s="169" t="s">
        <v>196</v>
      </c>
      <c r="AJ378" s="169"/>
      <c r="AK378" s="130"/>
      <c r="AL378" s="130"/>
      <c r="AM378" s="130"/>
      <c r="AN378" s="37" t="s">
        <v>1841</v>
      </c>
      <c r="AO378" s="121">
        <f>VLOOKUP(I378,[3]DATOS!$B$6:$D$46,3)</f>
        <v>1466526</v>
      </c>
      <c r="AP378" s="122">
        <f t="shared" si="69"/>
        <v>953242</v>
      </c>
      <c r="AQ378" s="124">
        <f t="shared" si="70"/>
        <v>2419768</v>
      </c>
      <c r="AR378" s="122">
        <f t="shared" si="71"/>
        <v>0</v>
      </c>
      <c r="AS378" s="124">
        <v>0</v>
      </c>
      <c r="AT378" s="124">
        <v>0</v>
      </c>
      <c r="AU378" s="124"/>
      <c r="AV378" s="124">
        <v>0</v>
      </c>
      <c r="AW378" s="124">
        <f t="shared" si="76"/>
        <v>29000</v>
      </c>
      <c r="AX378" s="124">
        <v>0</v>
      </c>
      <c r="AY378" s="134">
        <v>0</v>
      </c>
      <c r="AZ378" s="124">
        <f t="shared" si="79"/>
        <v>0</v>
      </c>
      <c r="BA378" s="122">
        <f t="shared" si="73"/>
        <v>1466526</v>
      </c>
      <c r="BB378" s="122">
        <f t="shared" si="74"/>
        <v>982242</v>
      </c>
      <c r="BC378" s="122">
        <f t="shared" si="75"/>
        <v>2448768</v>
      </c>
      <c r="BD378" s="106"/>
      <c r="BE378" s="125" t="str">
        <f t="shared" si="84"/>
        <v>Oficina de Servicios al Consumidor y de Apoyo Empresarial- Grupo de Trabajo de Atención al Ciudadano</v>
      </c>
      <c r="BH378" s="126"/>
      <c r="BI378" s="127"/>
    </row>
    <row r="379" spans="1:96" x14ac:dyDescent="0.25">
      <c r="A379" s="140" t="s">
        <v>255</v>
      </c>
      <c r="B379" s="105" t="s">
        <v>141</v>
      </c>
      <c r="C379" s="106" t="s">
        <v>142</v>
      </c>
      <c r="D379" s="174">
        <v>1018431327</v>
      </c>
      <c r="E379" s="142" t="s">
        <v>1842</v>
      </c>
      <c r="F379" s="142" t="s">
        <v>1843</v>
      </c>
      <c r="G379" s="106" t="s">
        <v>36</v>
      </c>
      <c r="H379" s="107" t="s">
        <v>101</v>
      </c>
      <c r="I379" s="108" t="s">
        <v>185</v>
      </c>
      <c r="J379" s="108"/>
      <c r="K379" s="108"/>
      <c r="L379" s="109"/>
      <c r="M379" s="110"/>
      <c r="N379" s="109"/>
      <c r="O379" s="110"/>
      <c r="P379" s="110" t="s">
        <v>202</v>
      </c>
      <c r="Q379" s="107" t="s">
        <v>203</v>
      </c>
      <c r="R379" s="109" t="s">
        <v>258</v>
      </c>
      <c r="S379" s="112" t="s">
        <v>106</v>
      </c>
      <c r="T379" s="143"/>
      <c r="U379" s="140">
        <v>244720</v>
      </c>
      <c r="V379" s="145">
        <v>32854</v>
      </c>
      <c r="W379" s="146">
        <f t="shared" ca="1" si="77"/>
        <v>42293.432304166665</v>
      </c>
      <c r="X379" s="147">
        <f t="shared" ca="1" si="82"/>
        <v>25.490410958904111</v>
      </c>
      <c r="Y379" s="148">
        <v>41841</v>
      </c>
      <c r="Z379" s="147">
        <f t="shared" ca="1" si="81"/>
        <v>1.2191780821917808</v>
      </c>
      <c r="AA379" s="118"/>
      <c r="AB379" s="119" t="s">
        <v>108</v>
      </c>
      <c r="AC379" s="119" t="s">
        <v>109</v>
      </c>
      <c r="AD379" s="120" t="s">
        <v>110</v>
      </c>
      <c r="AE379" s="119" t="s">
        <v>154</v>
      </c>
      <c r="AF379" s="108">
        <v>4010</v>
      </c>
      <c r="AG379" s="108" t="s">
        <v>70</v>
      </c>
      <c r="AH379" s="149" t="s">
        <v>644</v>
      </c>
      <c r="AI379" s="149" t="s">
        <v>114</v>
      </c>
      <c r="AJ379" s="150"/>
      <c r="AK379" s="115"/>
      <c r="AL379" s="115"/>
      <c r="AM379" s="115"/>
      <c r="AN379" s="29" t="s">
        <v>1844</v>
      </c>
      <c r="AO379" s="121">
        <f>VLOOKUP(I379,[3]DATOS!$B$6:$D$46,3)</f>
        <v>1466526</v>
      </c>
      <c r="AP379" s="122">
        <f t="shared" si="69"/>
        <v>953242</v>
      </c>
      <c r="AQ379" s="122">
        <f t="shared" si="70"/>
        <v>2419768</v>
      </c>
      <c r="AR379" s="122">
        <f t="shared" si="71"/>
        <v>0</v>
      </c>
      <c r="AS379" s="122">
        <v>0</v>
      </c>
      <c r="AT379" s="122">
        <v>0</v>
      </c>
      <c r="AU379" s="122"/>
      <c r="AV379" s="122">
        <v>0</v>
      </c>
      <c r="AW379" s="122">
        <f t="shared" si="76"/>
        <v>29000</v>
      </c>
      <c r="AX379" s="122">
        <v>0</v>
      </c>
      <c r="AY379" s="134">
        <v>0</v>
      </c>
      <c r="AZ379" s="122">
        <f t="shared" si="79"/>
        <v>0</v>
      </c>
      <c r="BA379" s="122">
        <f t="shared" si="73"/>
        <v>1466526</v>
      </c>
      <c r="BB379" s="122">
        <f t="shared" si="74"/>
        <v>982242</v>
      </c>
      <c r="BC379" s="122">
        <f t="shared" si="75"/>
        <v>2448768</v>
      </c>
      <c r="BD379" s="106"/>
    </row>
    <row r="380" spans="1:96" ht="25.5" x14ac:dyDescent="0.25">
      <c r="A380" s="106" t="s">
        <v>140</v>
      </c>
      <c r="B380" s="105" t="s">
        <v>172</v>
      </c>
      <c r="C380" s="106" t="s">
        <v>142</v>
      </c>
      <c r="D380" s="132">
        <v>79128667</v>
      </c>
      <c r="E380" s="105" t="s">
        <v>1845</v>
      </c>
      <c r="F380" s="107" t="s">
        <v>1846</v>
      </c>
      <c r="G380" s="106" t="s">
        <v>36</v>
      </c>
      <c r="H380" s="107" t="s">
        <v>421</v>
      </c>
      <c r="I380" s="108" t="s">
        <v>422</v>
      </c>
      <c r="J380" s="108">
        <v>515</v>
      </c>
      <c r="K380" s="108">
        <v>168</v>
      </c>
      <c r="L380" s="109" t="s">
        <v>146</v>
      </c>
      <c r="M380" s="110" t="s">
        <v>159</v>
      </c>
      <c r="N380" s="109"/>
      <c r="O380" s="110"/>
      <c r="P380" s="110" t="s">
        <v>103</v>
      </c>
      <c r="Q380" s="107" t="s">
        <v>333</v>
      </c>
      <c r="R380" s="111" t="s">
        <v>953</v>
      </c>
      <c r="S380" s="112" t="s">
        <v>334</v>
      </c>
      <c r="T380" s="113" t="s">
        <v>1847</v>
      </c>
      <c r="U380" s="133"/>
      <c r="V380" s="115">
        <v>24359</v>
      </c>
      <c r="W380" s="115">
        <f t="shared" ca="1" si="77"/>
        <v>42293.432304166665</v>
      </c>
      <c r="X380" s="116">
        <f t="shared" ca="1" si="82"/>
        <v>48.43013698630137</v>
      </c>
      <c r="Y380" s="117">
        <v>34893</v>
      </c>
      <c r="Z380" s="108">
        <f t="shared" ca="1" si="81"/>
        <v>19.980821917808218</v>
      </c>
      <c r="AA380" s="118"/>
      <c r="AB380" s="119" t="s">
        <v>152</v>
      </c>
      <c r="AC380" s="119" t="s">
        <v>153</v>
      </c>
      <c r="AD380" s="120" t="s">
        <v>110</v>
      </c>
      <c r="AE380" s="119" t="s">
        <v>154</v>
      </c>
      <c r="AF380" s="108">
        <v>47</v>
      </c>
      <c r="AG380" s="108" t="s">
        <v>112</v>
      </c>
      <c r="AH380" s="108" t="s">
        <v>124</v>
      </c>
      <c r="AI380" s="108" t="s">
        <v>114</v>
      </c>
      <c r="AJ380" s="168" t="s">
        <v>27</v>
      </c>
      <c r="AK380" s="115">
        <v>40927</v>
      </c>
      <c r="AL380" s="139"/>
      <c r="AM380" s="115" t="s">
        <v>125</v>
      </c>
      <c r="AN380" s="15" t="s">
        <v>1848</v>
      </c>
      <c r="AO380" s="121">
        <f>VLOOKUP(I380,[3]DATOS!$B$6:$D$46,3)</f>
        <v>2779762</v>
      </c>
      <c r="AP380" s="122">
        <f t="shared" si="69"/>
        <v>1806845</v>
      </c>
      <c r="AQ380" s="122">
        <f t="shared" si="70"/>
        <v>4586607</v>
      </c>
      <c r="AR380" s="122">
        <f t="shared" si="71"/>
        <v>0</v>
      </c>
      <c r="AS380" s="122">
        <v>0</v>
      </c>
      <c r="AT380" s="101">
        <v>0</v>
      </c>
      <c r="AU380" s="122"/>
      <c r="AV380" s="122">
        <v>0</v>
      </c>
      <c r="AW380" s="122">
        <f t="shared" si="76"/>
        <v>29000</v>
      </c>
      <c r="AX380" s="122">
        <v>0</v>
      </c>
      <c r="AY380" s="134">
        <f>ROUND(AO380*15%,0)</f>
        <v>416964</v>
      </c>
      <c r="AZ380" s="122">
        <f t="shared" si="79"/>
        <v>0</v>
      </c>
      <c r="BA380" s="122">
        <f t="shared" si="73"/>
        <v>2779762</v>
      </c>
      <c r="BB380" s="122">
        <f t="shared" si="74"/>
        <v>2252809</v>
      </c>
      <c r="BC380" s="122">
        <f t="shared" si="75"/>
        <v>5032571</v>
      </c>
      <c r="BD380" s="106"/>
      <c r="BE380" s="125" t="str">
        <f>+CONCATENATE(Q380,R380)</f>
        <v>Oficina de Tecnología e Informática- Grupo de Trabajo de Sistemas de Información</v>
      </c>
      <c r="BH380" s="126"/>
      <c r="BI380" s="127"/>
    </row>
    <row r="381" spans="1:96" ht="25.5" x14ac:dyDescent="0.25">
      <c r="A381" s="106" t="s">
        <v>95</v>
      </c>
      <c r="B381" s="105" t="s">
        <v>96</v>
      </c>
      <c r="C381" s="106" t="s">
        <v>97</v>
      </c>
      <c r="D381" s="132">
        <v>52966785</v>
      </c>
      <c r="E381" s="105" t="s">
        <v>910</v>
      </c>
      <c r="F381" s="107" t="s">
        <v>1849</v>
      </c>
      <c r="G381" s="106" t="s">
        <v>36</v>
      </c>
      <c r="H381" s="107" t="s">
        <v>101</v>
      </c>
      <c r="I381" s="108" t="s">
        <v>193</v>
      </c>
      <c r="J381" s="108"/>
      <c r="K381" s="108"/>
      <c r="L381" s="109"/>
      <c r="M381" s="110"/>
      <c r="N381" s="109"/>
      <c r="O381" s="110"/>
      <c r="P381" s="110" t="s">
        <v>103</v>
      </c>
      <c r="Q381" s="107" t="s">
        <v>167</v>
      </c>
      <c r="R381" s="109" t="s">
        <v>499</v>
      </c>
      <c r="S381" s="112" t="s">
        <v>106</v>
      </c>
      <c r="T381" s="151" t="s">
        <v>1850</v>
      </c>
      <c r="U381" s="133">
        <v>164440</v>
      </c>
      <c r="V381" s="115">
        <v>30576</v>
      </c>
      <c r="W381" s="115">
        <f t="shared" ca="1" si="77"/>
        <v>42293.432304166665</v>
      </c>
      <c r="X381" s="116">
        <f t="shared" ca="1" si="82"/>
        <v>31.641095890410959</v>
      </c>
      <c r="Y381" s="117">
        <v>41709</v>
      </c>
      <c r="Z381" s="108">
        <f t="shared" ca="1" si="81"/>
        <v>1.5753424657534247</v>
      </c>
      <c r="AA381" s="118"/>
      <c r="AB381" s="119" t="s">
        <v>108</v>
      </c>
      <c r="AC381" s="119" t="s">
        <v>109</v>
      </c>
      <c r="AD381" s="120" t="s">
        <v>110</v>
      </c>
      <c r="AE381" s="119" t="s">
        <v>111</v>
      </c>
      <c r="AF381" s="108">
        <v>111</v>
      </c>
      <c r="AG381" s="108" t="s">
        <v>112</v>
      </c>
      <c r="AH381" s="108" t="s">
        <v>160</v>
      </c>
      <c r="AI381" s="108" t="s">
        <v>114</v>
      </c>
      <c r="AJ381" s="108"/>
      <c r="AK381" s="115"/>
      <c r="AL381" s="115"/>
      <c r="AM381" s="115"/>
      <c r="AN381" s="15" t="s">
        <v>1851</v>
      </c>
      <c r="AO381" s="121">
        <f>VLOOKUP(I381,[3]DATOS!$B$6:$D$46,3)</f>
        <v>2320554</v>
      </c>
      <c r="AP381" s="122">
        <f t="shared" si="69"/>
        <v>1508360</v>
      </c>
      <c r="AQ381" s="122">
        <f t="shared" si="70"/>
        <v>3828914</v>
      </c>
      <c r="AR381" s="122">
        <f t="shared" si="71"/>
        <v>0</v>
      </c>
      <c r="AS381" s="122">
        <v>0</v>
      </c>
      <c r="AT381" s="122">
        <v>0</v>
      </c>
      <c r="AU381" s="122"/>
      <c r="AV381" s="122">
        <v>0</v>
      </c>
      <c r="AW381" s="122">
        <f t="shared" si="76"/>
        <v>29000</v>
      </c>
      <c r="AX381" s="122">
        <v>0</v>
      </c>
      <c r="AY381" s="134">
        <v>0</v>
      </c>
      <c r="AZ381" s="122">
        <f t="shared" si="79"/>
        <v>0</v>
      </c>
      <c r="BA381" s="122">
        <f t="shared" si="73"/>
        <v>2320554</v>
      </c>
      <c r="BB381" s="122">
        <f t="shared" si="74"/>
        <v>1537360</v>
      </c>
      <c r="BC381" s="122">
        <f t="shared" si="75"/>
        <v>3857914</v>
      </c>
      <c r="BD381" s="106"/>
    </row>
    <row r="382" spans="1:96" x14ac:dyDescent="0.25">
      <c r="A382" s="140" t="s">
        <v>95</v>
      </c>
      <c r="B382" s="105" t="s">
        <v>96</v>
      </c>
      <c r="C382" s="106" t="s">
        <v>97</v>
      </c>
      <c r="D382" s="174">
        <v>52698778</v>
      </c>
      <c r="E382" s="142" t="s">
        <v>1852</v>
      </c>
      <c r="F382" s="142" t="s">
        <v>1853</v>
      </c>
      <c r="G382" s="140" t="s">
        <v>36</v>
      </c>
      <c r="H382" s="107" t="s">
        <v>101</v>
      </c>
      <c r="I382" s="108" t="s">
        <v>102</v>
      </c>
      <c r="J382" s="108">
        <v>83</v>
      </c>
      <c r="K382" s="108"/>
      <c r="L382" s="109"/>
      <c r="M382" s="110"/>
      <c r="N382" s="109"/>
      <c r="O382" s="110" t="s">
        <v>467</v>
      </c>
      <c r="P382" s="110" t="s">
        <v>202</v>
      </c>
      <c r="Q382" s="107" t="s">
        <v>342</v>
      </c>
      <c r="R382" s="111" t="s">
        <v>120</v>
      </c>
      <c r="S382" s="161" t="s">
        <v>106</v>
      </c>
      <c r="T382" s="143" t="s">
        <v>1824</v>
      </c>
      <c r="U382" s="140">
        <v>158273</v>
      </c>
      <c r="V382" s="145">
        <v>29467</v>
      </c>
      <c r="W382" s="146">
        <f t="shared" ca="1" si="77"/>
        <v>42293.432304166665</v>
      </c>
      <c r="X382" s="147">
        <f t="shared" ca="1" si="82"/>
        <v>34.638356164383559</v>
      </c>
      <c r="Y382" s="148">
        <v>40695</v>
      </c>
      <c r="Z382" s="147">
        <f t="shared" ca="1" si="81"/>
        <v>4.3150684931506849</v>
      </c>
      <c r="AA382" s="118"/>
      <c r="AB382" s="119" t="s">
        <v>108</v>
      </c>
      <c r="AC382" s="119" t="s">
        <v>109</v>
      </c>
      <c r="AD382" s="120" t="s">
        <v>110</v>
      </c>
      <c r="AE382" s="119" t="s">
        <v>111</v>
      </c>
      <c r="AF382" s="108">
        <v>6000</v>
      </c>
      <c r="AG382" s="108" t="s">
        <v>70</v>
      </c>
      <c r="AH382" s="149" t="s">
        <v>160</v>
      </c>
      <c r="AI382" s="149" t="s">
        <v>213</v>
      </c>
      <c r="AJ382" s="108"/>
      <c r="AK382" s="115">
        <v>40928</v>
      </c>
      <c r="AL382" s="115"/>
      <c r="AM382" s="115" t="s">
        <v>197</v>
      </c>
      <c r="AN382" s="29" t="s">
        <v>1854</v>
      </c>
      <c r="AO382" s="121">
        <f>VLOOKUP(I382,[3]DATOS!$B$6:$D$46,3)</f>
        <v>2418255</v>
      </c>
      <c r="AP382" s="122">
        <f t="shared" si="69"/>
        <v>1571866</v>
      </c>
      <c r="AQ382" s="122">
        <f t="shared" si="70"/>
        <v>3990121</v>
      </c>
      <c r="AR382" s="122">
        <f t="shared" si="71"/>
        <v>0</v>
      </c>
      <c r="AS382" s="122">
        <v>0</v>
      </c>
      <c r="AT382" s="122">
        <v>0</v>
      </c>
      <c r="AU382" s="122"/>
      <c r="AV382" s="122">
        <v>0</v>
      </c>
      <c r="AW382" s="122">
        <f t="shared" si="76"/>
        <v>29000</v>
      </c>
      <c r="AX382" s="122">
        <v>0</v>
      </c>
      <c r="AY382" s="134">
        <f>ROUND(AO382*15%,0)</f>
        <v>362738</v>
      </c>
      <c r="AZ382" s="122">
        <f t="shared" si="79"/>
        <v>0</v>
      </c>
      <c r="BA382" s="122">
        <f t="shared" si="73"/>
        <v>2418255</v>
      </c>
      <c r="BB382" s="122">
        <f t="shared" si="74"/>
        <v>1963604</v>
      </c>
      <c r="BC382" s="122">
        <f t="shared" si="75"/>
        <v>4381859</v>
      </c>
      <c r="BD382" s="106"/>
    </row>
    <row r="383" spans="1:96" x14ac:dyDescent="0.25">
      <c r="A383" s="140" t="s">
        <v>95</v>
      </c>
      <c r="B383" s="105" t="s">
        <v>96</v>
      </c>
      <c r="C383" s="106" t="s">
        <v>97</v>
      </c>
      <c r="D383" s="174">
        <v>51985014</v>
      </c>
      <c r="E383" s="142" t="s">
        <v>1855</v>
      </c>
      <c r="F383" s="142" t="s">
        <v>1856</v>
      </c>
      <c r="G383" s="140" t="s">
        <v>36</v>
      </c>
      <c r="H383" s="107" t="s">
        <v>101</v>
      </c>
      <c r="I383" s="108" t="s">
        <v>175</v>
      </c>
      <c r="J383" s="108">
        <v>158</v>
      </c>
      <c r="K383" s="108"/>
      <c r="L383" s="109"/>
      <c r="M383" s="110"/>
      <c r="N383" s="109"/>
      <c r="O383" s="110" t="s">
        <v>467</v>
      </c>
      <c r="P383" s="110" t="s">
        <v>202</v>
      </c>
      <c r="Q383" s="107" t="s">
        <v>203</v>
      </c>
      <c r="R383" s="109" t="s">
        <v>258</v>
      </c>
      <c r="S383" s="112" t="s">
        <v>106</v>
      </c>
      <c r="T383" s="143"/>
      <c r="U383" s="231">
        <v>175492</v>
      </c>
      <c r="V383" s="145">
        <v>25693</v>
      </c>
      <c r="W383" s="146">
        <f t="shared" ca="1" si="77"/>
        <v>42293.432304166665</v>
      </c>
      <c r="X383" s="147">
        <f t="shared" ca="1" si="82"/>
        <v>44.824657534246576</v>
      </c>
      <c r="Y383" s="148">
        <v>40695</v>
      </c>
      <c r="Z383" s="147">
        <f t="shared" ca="1" si="81"/>
        <v>4.3150684931506849</v>
      </c>
      <c r="AA383" s="118"/>
      <c r="AB383" s="119" t="s">
        <v>108</v>
      </c>
      <c r="AC383" s="119" t="s">
        <v>109</v>
      </c>
      <c r="AD383" s="120" t="s">
        <v>110</v>
      </c>
      <c r="AE383" s="119" t="s">
        <v>111</v>
      </c>
      <c r="AF383" s="108">
        <v>4010</v>
      </c>
      <c r="AG383" s="108" t="s">
        <v>70</v>
      </c>
      <c r="AH383" s="149" t="s">
        <v>124</v>
      </c>
      <c r="AI383" s="149" t="s">
        <v>196</v>
      </c>
      <c r="AJ383" s="108"/>
      <c r="AK383" s="115">
        <v>41492</v>
      </c>
      <c r="AL383" s="115"/>
      <c r="AM383" s="115"/>
      <c r="AN383" s="29" t="s">
        <v>1857</v>
      </c>
      <c r="AO383" s="121">
        <f>VLOOKUP(I383,[3]DATOS!$B$6:$D$46,3)</f>
        <v>2243986</v>
      </c>
      <c r="AP383" s="122">
        <f t="shared" si="69"/>
        <v>1458591</v>
      </c>
      <c r="AQ383" s="122">
        <f t="shared" si="70"/>
        <v>3702577</v>
      </c>
      <c r="AR383" s="122">
        <f t="shared" si="71"/>
        <v>0</v>
      </c>
      <c r="AS383" s="122">
        <v>0</v>
      </c>
      <c r="AT383" s="122">
        <v>0</v>
      </c>
      <c r="AU383" s="122"/>
      <c r="AV383" s="122">
        <v>0</v>
      </c>
      <c r="AW383" s="122">
        <f t="shared" si="76"/>
        <v>29000</v>
      </c>
      <c r="AX383" s="122">
        <v>0</v>
      </c>
      <c r="AY383" s="134">
        <f>ROUND(AO383*15%,0)</f>
        <v>336598</v>
      </c>
      <c r="AZ383" s="122">
        <f t="shared" si="79"/>
        <v>0</v>
      </c>
      <c r="BA383" s="122">
        <f t="shared" si="73"/>
        <v>2243986</v>
      </c>
      <c r="BB383" s="122">
        <f t="shared" si="74"/>
        <v>1824189</v>
      </c>
      <c r="BC383" s="122">
        <f t="shared" si="75"/>
        <v>4068175</v>
      </c>
      <c r="BD383" s="106"/>
      <c r="BE383" s="125" t="str">
        <f>+CONCATENATE(Q383,R383)</f>
        <v>Despacho del Superintendente Delegado para Asuntos Jurisdiccionales- Grupo de Trabajo de Competencia Desleal y Propiedad Industrial</v>
      </c>
      <c r="BH383" s="126"/>
      <c r="BI383" s="127"/>
      <c r="CP383" s="128"/>
      <c r="CQ383" s="128"/>
    </row>
    <row r="384" spans="1:96" ht="25.5" x14ac:dyDescent="0.25">
      <c r="A384" s="106" t="s">
        <v>95</v>
      </c>
      <c r="B384" s="105" t="s">
        <v>127</v>
      </c>
      <c r="C384" s="106" t="s">
        <v>97</v>
      </c>
      <c r="D384" s="132">
        <v>51846017</v>
      </c>
      <c r="E384" s="105" t="s">
        <v>1858</v>
      </c>
      <c r="F384" s="107" t="s">
        <v>1859</v>
      </c>
      <c r="G384" s="106" t="s">
        <v>36</v>
      </c>
      <c r="H384" s="107" t="s">
        <v>279</v>
      </c>
      <c r="I384" s="108" t="s">
        <v>1070</v>
      </c>
      <c r="J384" s="108">
        <v>468</v>
      </c>
      <c r="K384" s="108"/>
      <c r="L384" s="109"/>
      <c r="M384" s="110"/>
      <c r="N384" s="160" t="s">
        <v>1860</v>
      </c>
      <c r="O384" s="110"/>
      <c r="P384" s="110" t="s">
        <v>103</v>
      </c>
      <c r="Q384" s="107" t="s">
        <v>104</v>
      </c>
      <c r="R384" s="109" t="s">
        <v>186</v>
      </c>
      <c r="S384" s="112" t="s">
        <v>846</v>
      </c>
      <c r="T384" s="113"/>
      <c r="U384" s="133">
        <v>9670</v>
      </c>
      <c r="V384" s="115">
        <v>24326</v>
      </c>
      <c r="W384" s="115">
        <f t="shared" ca="1" si="77"/>
        <v>42293.432304166665</v>
      </c>
      <c r="X384" s="116">
        <f t="shared" ca="1" si="82"/>
        <v>48.517808219178079</v>
      </c>
      <c r="Y384" s="117">
        <v>41114</v>
      </c>
      <c r="Z384" s="108">
        <f t="shared" ca="1" si="81"/>
        <v>3.1835616438356165</v>
      </c>
      <c r="AA384" s="118"/>
      <c r="AB384" s="119" t="s">
        <v>108</v>
      </c>
      <c r="AC384" s="119" t="s">
        <v>252</v>
      </c>
      <c r="AD384" s="120" t="s">
        <v>282</v>
      </c>
      <c r="AE384" s="119" t="s">
        <v>253</v>
      </c>
      <c r="AF384" s="108">
        <v>141</v>
      </c>
      <c r="AG384" s="108" t="s">
        <v>112</v>
      </c>
      <c r="AH384" s="108" t="s">
        <v>260</v>
      </c>
      <c r="AI384" s="108" t="s">
        <v>114</v>
      </c>
      <c r="AJ384" s="108"/>
      <c r="AK384" s="115"/>
      <c r="AL384" s="115"/>
      <c r="AM384" s="115"/>
      <c r="AN384" s="16" t="s">
        <v>1861</v>
      </c>
      <c r="AO384" s="121">
        <f>VLOOKUP(I384,[3]DATOS!$B$6:$D$46,3)</f>
        <v>768500</v>
      </c>
      <c r="AP384" s="122">
        <f t="shared" si="69"/>
        <v>499525</v>
      </c>
      <c r="AQ384" s="122">
        <f t="shared" si="70"/>
        <v>1268025</v>
      </c>
      <c r="AR384" s="122">
        <f t="shared" si="71"/>
        <v>74000</v>
      </c>
      <c r="AS384" s="122">
        <v>0</v>
      </c>
      <c r="AT384" s="122">
        <v>0</v>
      </c>
      <c r="AU384" s="122"/>
      <c r="AV384" s="122">
        <v>0</v>
      </c>
      <c r="AW384" s="122">
        <f t="shared" si="76"/>
        <v>29000</v>
      </c>
      <c r="AX384" s="122">
        <v>0</v>
      </c>
      <c r="AY384" s="134">
        <v>0</v>
      </c>
      <c r="AZ384" s="122">
        <f t="shared" si="79"/>
        <v>0</v>
      </c>
      <c r="BA384" s="122">
        <f t="shared" si="73"/>
        <v>842500</v>
      </c>
      <c r="BB384" s="122">
        <f t="shared" si="74"/>
        <v>528525</v>
      </c>
      <c r="BC384" s="122">
        <f t="shared" si="75"/>
        <v>1371025</v>
      </c>
      <c r="BD384" s="106"/>
      <c r="BE384" s="125" t="str">
        <f>+CONCATENATE(Q384,R384)</f>
        <v>Dirección Administrativa- Grupo de Trabajo de Gestión Documental y Recursos Físicos</v>
      </c>
      <c r="BH384" s="126"/>
      <c r="BI384" s="127"/>
    </row>
    <row r="385" spans="1:96" x14ac:dyDescent="0.25">
      <c r="A385" s="106" t="s">
        <v>95</v>
      </c>
      <c r="B385" s="105" t="s">
        <v>96</v>
      </c>
      <c r="C385" s="106" t="s">
        <v>97</v>
      </c>
      <c r="D385" s="132">
        <v>64550821</v>
      </c>
      <c r="E385" s="105" t="s">
        <v>1862</v>
      </c>
      <c r="F385" s="107" t="s">
        <v>1863</v>
      </c>
      <c r="G385" s="106" t="s">
        <v>1864</v>
      </c>
      <c r="H385" s="107" t="s">
        <v>101</v>
      </c>
      <c r="I385" s="108" t="s">
        <v>159</v>
      </c>
      <c r="J385" s="108"/>
      <c r="K385" s="108"/>
      <c r="L385" s="109"/>
      <c r="M385" s="110"/>
      <c r="N385" s="109"/>
      <c r="O385" s="110"/>
      <c r="P385" s="110" t="s">
        <v>103</v>
      </c>
      <c r="Q385" s="107" t="s">
        <v>249</v>
      </c>
      <c r="R385" s="109" t="s">
        <v>250</v>
      </c>
      <c r="S385" s="112" t="s">
        <v>106</v>
      </c>
      <c r="T385" s="113"/>
      <c r="U385" s="133">
        <v>49223</v>
      </c>
      <c r="V385" s="115">
        <v>23552</v>
      </c>
      <c r="W385" s="115">
        <f t="shared" ca="1" si="77"/>
        <v>42293.432304166665</v>
      </c>
      <c r="X385" s="116">
        <f t="shared" ca="1" si="82"/>
        <v>50.608219178082194</v>
      </c>
      <c r="Y385" s="117">
        <v>41872</v>
      </c>
      <c r="Z385" s="108">
        <f t="shared" ca="1" si="81"/>
        <v>1.1369863013698631</v>
      </c>
      <c r="AA385" s="118"/>
      <c r="AB385" s="119" t="s">
        <v>108</v>
      </c>
      <c r="AC385" s="119" t="s">
        <v>109</v>
      </c>
      <c r="AD385" s="120" t="s">
        <v>110</v>
      </c>
      <c r="AE385" s="119" t="s">
        <v>111</v>
      </c>
      <c r="AF385" s="108">
        <v>14</v>
      </c>
      <c r="AG385" s="108" t="s">
        <v>112</v>
      </c>
      <c r="AH385" s="108" t="s">
        <v>160</v>
      </c>
      <c r="AI385" s="108" t="s">
        <v>155</v>
      </c>
      <c r="AJ385" s="108"/>
      <c r="AK385" s="115"/>
      <c r="AL385" s="115"/>
      <c r="AM385" s="115"/>
      <c r="AN385" s="21" t="s">
        <v>1865</v>
      </c>
      <c r="AO385" s="121">
        <f>VLOOKUP(I385,[3]DATOS!$B$6:$D$46,3)</f>
        <v>2049478</v>
      </c>
      <c r="AP385" s="122">
        <f t="shared" si="69"/>
        <v>1332161</v>
      </c>
      <c r="AQ385" s="122">
        <f t="shared" si="70"/>
        <v>3381639</v>
      </c>
      <c r="AR385" s="122">
        <f t="shared" si="71"/>
        <v>0</v>
      </c>
      <c r="AS385" s="122">
        <v>0</v>
      </c>
      <c r="AT385" s="122">
        <v>0</v>
      </c>
      <c r="AU385" s="122"/>
      <c r="AV385" s="122">
        <v>0</v>
      </c>
      <c r="AW385" s="122">
        <f t="shared" si="76"/>
        <v>29000</v>
      </c>
      <c r="AX385" s="122">
        <v>0</v>
      </c>
      <c r="AY385" s="134">
        <v>0</v>
      </c>
      <c r="AZ385" s="122">
        <f t="shared" si="79"/>
        <v>0</v>
      </c>
      <c r="BA385" s="122">
        <f t="shared" si="73"/>
        <v>2049478</v>
      </c>
      <c r="BB385" s="122">
        <f t="shared" si="74"/>
        <v>1361161</v>
      </c>
      <c r="BC385" s="122">
        <f t="shared" si="75"/>
        <v>3410639</v>
      </c>
      <c r="BD385" s="106"/>
    </row>
    <row r="386" spans="1:96" ht="51" x14ac:dyDescent="0.25">
      <c r="A386" s="106" t="s">
        <v>95</v>
      </c>
      <c r="B386" s="105" t="s">
        <v>276</v>
      </c>
      <c r="C386" s="106" t="s">
        <v>97</v>
      </c>
      <c r="D386" s="132">
        <v>51894169</v>
      </c>
      <c r="E386" s="105" t="s">
        <v>1866</v>
      </c>
      <c r="F386" s="107" t="s">
        <v>1867</v>
      </c>
      <c r="G386" s="106" t="s">
        <v>36</v>
      </c>
      <c r="H386" s="107" t="s">
        <v>145</v>
      </c>
      <c r="I386" s="108" t="s">
        <v>102</v>
      </c>
      <c r="J386" s="210"/>
      <c r="K386" s="108">
        <v>378</v>
      </c>
      <c r="L386" s="109" t="s">
        <v>241</v>
      </c>
      <c r="M386" s="110" t="s">
        <v>209</v>
      </c>
      <c r="N386" s="109" t="s">
        <v>148</v>
      </c>
      <c r="O386" s="110"/>
      <c r="P386" s="110" t="s">
        <v>103</v>
      </c>
      <c r="Q386" s="107" t="s">
        <v>28</v>
      </c>
      <c r="R386" s="111" t="s">
        <v>120</v>
      </c>
      <c r="S386" s="112" t="s">
        <v>1868</v>
      </c>
      <c r="T386" s="113" t="s">
        <v>1869</v>
      </c>
      <c r="U386" s="133" t="s">
        <v>1870</v>
      </c>
      <c r="V386" s="115">
        <v>24668</v>
      </c>
      <c r="W386" s="115">
        <f t="shared" ca="1" si="77"/>
        <v>42293.432304166665</v>
      </c>
      <c r="X386" s="116">
        <f t="shared" ca="1" si="82"/>
        <v>47.591780821917808</v>
      </c>
      <c r="Y386" s="117">
        <v>33945</v>
      </c>
      <c r="Z386" s="108">
        <f t="shared" ca="1" si="81"/>
        <v>22.545205479452054</v>
      </c>
      <c r="AA386" s="118"/>
      <c r="AB386" s="119" t="s">
        <v>152</v>
      </c>
      <c r="AC386" s="119" t="s">
        <v>153</v>
      </c>
      <c r="AD386" s="120" t="s">
        <v>110</v>
      </c>
      <c r="AE386" s="119" t="s">
        <v>111</v>
      </c>
      <c r="AF386" s="108">
        <v>17</v>
      </c>
      <c r="AG386" s="108" t="s">
        <v>112</v>
      </c>
      <c r="AH386" s="108" t="s">
        <v>124</v>
      </c>
      <c r="AI386" s="108" t="s">
        <v>114</v>
      </c>
      <c r="AJ386" s="108"/>
      <c r="AK386" s="115">
        <v>41624</v>
      </c>
      <c r="AL386" s="115"/>
      <c r="AM386" s="115" t="s">
        <v>125</v>
      </c>
      <c r="AN386" s="30" t="s">
        <v>1871</v>
      </c>
      <c r="AO386" s="121">
        <f>VLOOKUP(I386,[3]DATOS!$B$6:$D$46,3)</f>
        <v>2418255</v>
      </c>
      <c r="AP386" s="122">
        <f t="shared" ref="AP386:AP449" si="85">ROUND((+AO386)*65%,0)</f>
        <v>1571866</v>
      </c>
      <c r="AQ386" s="122">
        <f t="shared" ref="AQ386:AQ449" si="86">SUM(AO386:AP386)</f>
        <v>3990121</v>
      </c>
      <c r="AR386" s="122">
        <f t="shared" ref="AR386:AR449" si="87">IF(AO386&lt;=1288700,74000,0)</f>
        <v>0</v>
      </c>
      <c r="AS386" s="122">
        <v>0</v>
      </c>
      <c r="AT386" s="122">
        <v>0</v>
      </c>
      <c r="AU386" s="122"/>
      <c r="AV386" s="122">
        <v>0</v>
      </c>
      <c r="AW386" s="122">
        <f t="shared" si="76"/>
        <v>29000</v>
      </c>
      <c r="AX386" s="122">
        <v>0</v>
      </c>
      <c r="AY386" s="134">
        <v>0</v>
      </c>
      <c r="AZ386" s="122">
        <f t="shared" si="79"/>
        <v>0</v>
      </c>
      <c r="BA386" s="122">
        <f t="shared" ref="BA386:BA449" si="88">+AO386+AR386+AS386+AT386+AV386+AX386</f>
        <v>2418255</v>
      </c>
      <c r="BB386" s="122">
        <f t="shared" ref="BB386:BB449" si="89">+AP386+AW386+AY386+AZ386</f>
        <v>1600866</v>
      </c>
      <c r="BC386" s="122">
        <f t="shared" ref="BC386:BC449" si="90">+BB386+BA386</f>
        <v>4019121</v>
      </c>
      <c r="BD386" s="182"/>
    </row>
    <row r="387" spans="1:96" x14ac:dyDescent="0.25">
      <c r="A387" s="140" t="s">
        <v>95</v>
      </c>
      <c r="B387" s="105" t="s">
        <v>96</v>
      </c>
      <c r="C387" s="106" t="s">
        <v>97</v>
      </c>
      <c r="D387" s="174">
        <v>53117620</v>
      </c>
      <c r="E387" s="142" t="s">
        <v>1872</v>
      </c>
      <c r="F387" s="142" t="s">
        <v>1873</v>
      </c>
      <c r="G387" s="140" t="s">
        <v>36</v>
      </c>
      <c r="H387" s="107" t="s">
        <v>101</v>
      </c>
      <c r="I387" s="108" t="s">
        <v>175</v>
      </c>
      <c r="J387" s="108">
        <v>137</v>
      </c>
      <c r="K387" s="108"/>
      <c r="L387" s="111" t="s">
        <v>120</v>
      </c>
      <c r="M387" s="136" t="s">
        <v>120</v>
      </c>
      <c r="N387" s="111"/>
      <c r="O387" s="110" t="s">
        <v>467</v>
      </c>
      <c r="P387" s="110" t="s">
        <v>103</v>
      </c>
      <c r="Q387" s="107" t="s">
        <v>133</v>
      </c>
      <c r="R387" s="129" t="s">
        <v>134</v>
      </c>
      <c r="S387" s="112" t="s">
        <v>106</v>
      </c>
      <c r="T387" s="112"/>
      <c r="U387" s="140">
        <v>197124</v>
      </c>
      <c r="V387" s="145">
        <v>31253</v>
      </c>
      <c r="W387" s="146">
        <f t="shared" ca="1" si="77"/>
        <v>42293.432304166665</v>
      </c>
      <c r="X387" s="147">
        <f t="shared" ca="1" si="82"/>
        <v>29.81095890410959</v>
      </c>
      <c r="Y387" s="148">
        <v>39617</v>
      </c>
      <c r="Z387" s="147">
        <f t="shared" ca="1" si="81"/>
        <v>7.2273972602739729</v>
      </c>
      <c r="AA387" s="118"/>
      <c r="AB387" s="119" t="s">
        <v>108</v>
      </c>
      <c r="AC387" s="119" t="s">
        <v>109</v>
      </c>
      <c r="AD387" s="120" t="s">
        <v>110</v>
      </c>
      <c r="AE387" s="119" t="s">
        <v>111</v>
      </c>
      <c r="AF387" s="108">
        <v>3215</v>
      </c>
      <c r="AG387" s="108" t="s">
        <v>70</v>
      </c>
      <c r="AH387" s="149" t="s">
        <v>124</v>
      </c>
      <c r="AI387" s="108" t="s">
        <v>114</v>
      </c>
      <c r="AJ387" s="150"/>
      <c r="AK387" s="115">
        <v>41184</v>
      </c>
      <c r="AL387" s="115"/>
      <c r="AM387" s="115"/>
      <c r="AN387" s="29" t="s">
        <v>1874</v>
      </c>
      <c r="AO387" s="121">
        <f>VLOOKUP(I387,[3]DATOS!$B$6:$D$46,3)</f>
        <v>2243986</v>
      </c>
      <c r="AP387" s="122">
        <f t="shared" si="85"/>
        <v>1458591</v>
      </c>
      <c r="AQ387" s="122">
        <f t="shared" si="86"/>
        <v>3702577</v>
      </c>
      <c r="AR387" s="122">
        <f t="shared" si="87"/>
        <v>0</v>
      </c>
      <c r="AS387" s="122">
        <v>0</v>
      </c>
      <c r="AT387" s="122">
        <f>ROUND(+AQ387*20%,0)</f>
        <v>740515</v>
      </c>
      <c r="AU387" s="122"/>
      <c r="AV387" s="122">
        <v>0</v>
      </c>
      <c r="AW387" s="122">
        <f t="shared" si="76"/>
        <v>29000</v>
      </c>
      <c r="AX387" s="122">
        <v>0</v>
      </c>
      <c r="AY387" s="134">
        <f>ROUND(AO387*15%,0)</f>
        <v>336598</v>
      </c>
      <c r="AZ387" s="122">
        <f t="shared" si="79"/>
        <v>0</v>
      </c>
      <c r="BA387" s="122">
        <f t="shared" si="88"/>
        <v>2984501</v>
      </c>
      <c r="BB387" s="122">
        <f t="shared" si="89"/>
        <v>1824189</v>
      </c>
      <c r="BC387" s="122">
        <f t="shared" si="90"/>
        <v>4808690</v>
      </c>
      <c r="BD387" s="106"/>
      <c r="BS387" s="103"/>
      <c r="BT387" s="103"/>
    </row>
    <row r="388" spans="1:96" x14ac:dyDescent="0.25">
      <c r="A388" s="106" t="s">
        <v>140</v>
      </c>
      <c r="B388" s="105" t="s">
        <v>206</v>
      </c>
      <c r="C388" s="106" t="s">
        <v>142</v>
      </c>
      <c r="D388" s="132">
        <v>79464486</v>
      </c>
      <c r="E388" s="105" t="s">
        <v>1875</v>
      </c>
      <c r="F388" s="107" t="s">
        <v>1876</v>
      </c>
      <c r="G388" s="106" t="s">
        <v>36</v>
      </c>
      <c r="H388" s="107" t="s">
        <v>230</v>
      </c>
      <c r="I388" s="108" t="s">
        <v>209</v>
      </c>
      <c r="J388" s="108">
        <v>552</v>
      </c>
      <c r="K388" s="108">
        <v>443</v>
      </c>
      <c r="L388" s="107" t="s">
        <v>231</v>
      </c>
      <c r="M388" s="108" t="s">
        <v>266</v>
      </c>
      <c r="N388" s="109"/>
      <c r="O388" s="110"/>
      <c r="P388" s="110" t="s">
        <v>103</v>
      </c>
      <c r="Q388" s="107" t="s">
        <v>104</v>
      </c>
      <c r="R388" s="109" t="s">
        <v>186</v>
      </c>
      <c r="S388" s="112" t="s">
        <v>267</v>
      </c>
      <c r="T388" s="113"/>
      <c r="U388" s="133"/>
      <c r="V388" s="115">
        <v>25103</v>
      </c>
      <c r="W388" s="115">
        <f t="shared" ca="1" si="77"/>
        <v>42293.432304166665</v>
      </c>
      <c r="X388" s="116">
        <f t="shared" ca="1" si="82"/>
        <v>46.421917808219177</v>
      </c>
      <c r="Y388" s="117">
        <v>35257</v>
      </c>
      <c r="Z388" s="108">
        <f t="shared" ca="1" si="81"/>
        <v>19</v>
      </c>
      <c r="AA388" s="118"/>
      <c r="AB388" s="119" t="s">
        <v>152</v>
      </c>
      <c r="AC388" s="119" t="s">
        <v>236</v>
      </c>
      <c r="AD388" s="120" t="s">
        <v>110</v>
      </c>
      <c r="AE388" s="119" t="s">
        <v>211</v>
      </c>
      <c r="AF388" s="108">
        <v>141</v>
      </c>
      <c r="AG388" s="108" t="s">
        <v>112</v>
      </c>
      <c r="AH388" s="108" t="s">
        <v>124</v>
      </c>
      <c r="AI388" s="108" t="s">
        <v>155</v>
      </c>
      <c r="AJ388" s="108"/>
      <c r="AK388" s="115">
        <v>40974</v>
      </c>
      <c r="AL388" s="115"/>
      <c r="AM388" s="115" t="s">
        <v>125</v>
      </c>
      <c r="AN388" s="17" t="s">
        <v>1877</v>
      </c>
      <c r="AO388" s="121">
        <f>VLOOKUP(I388,[3]DATOS!$B$6:$D$46,3)</f>
        <v>1382979</v>
      </c>
      <c r="AP388" s="122">
        <f t="shared" si="85"/>
        <v>898936</v>
      </c>
      <c r="AQ388" s="122">
        <f t="shared" si="86"/>
        <v>2281915</v>
      </c>
      <c r="AR388" s="122">
        <f t="shared" si="87"/>
        <v>0</v>
      </c>
      <c r="AS388" s="122">
        <v>0</v>
      </c>
      <c r="AT388" s="122">
        <v>0</v>
      </c>
      <c r="AU388" s="122"/>
      <c r="AV388" s="122">
        <v>0</v>
      </c>
      <c r="AW388" s="122">
        <f t="shared" si="76"/>
        <v>29000</v>
      </c>
      <c r="AX388" s="122">
        <v>0</v>
      </c>
      <c r="AY388" s="134">
        <f>ROUND(AO388*15%,0)</f>
        <v>207447</v>
      </c>
      <c r="AZ388" s="122">
        <f t="shared" si="79"/>
        <v>0</v>
      </c>
      <c r="BA388" s="122">
        <f t="shared" si="88"/>
        <v>1382979</v>
      </c>
      <c r="BB388" s="122">
        <f t="shared" si="89"/>
        <v>1135383</v>
      </c>
      <c r="BC388" s="122">
        <f t="shared" si="90"/>
        <v>2518362</v>
      </c>
      <c r="BD388" s="106"/>
      <c r="CR388" s="177"/>
    </row>
    <row r="389" spans="1:96" ht="25.5" x14ac:dyDescent="0.25">
      <c r="A389" s="85" t="s">
        <v>95</v>
      </c>
      <c r="B389" s="86" t="s">
        <v>276</v>
      </c>
      <c r="C389" s="85" t="s">
        <v>97</v>
      </c>
      <c r="D389" s="87">
        <v>1022345735</v>
      </c>
      <c r="E389" s="86" t="s">
        <v>1878</v>
      </c>
      <c r="F389" s="88" t="s">
        <v>1879</v>
      </c>
      <c r="G389" s="85" t="s">
        <v>36</v>
      </c>
      <c r="H389" s="88" t="s">
        <v>130</v>
      </c>
      <c r="I389" s="89" t="s">
        <v>209</v>
      </c>
      <c r="J389" s="89">
        <v>388</v>
      </c>
      <c r="K389" s="89"/>
      <c r="L389" s="90"/>
      <c r="M389" s="91"/>
      <c r="N389" s="90"/>
      <c r="O389" s="91"/>
      <c r="P389" s="91" t="s">
        <v>103</v>
      </c>
      <c r="Q389" s="88" t="s">
        <v>403</v>
      </c>
      <c r="R389" s="157" t="s">
        <v>120</v>
      </c>
      <c r="S389" s="92" t="s">
        <v>1880</v>
      </c>
      <c r="T389" s="93"/>
      <c r="U389" s="94"/>
      <c r="V389" s="95">
        <v>32231</v>
      </c>
      <c r="W389" s="95">
        <f t="shared" ca="1" si="77"/>
        <v>42293.432304166665</v>
      </c>
      <c r="X389" s="96">
        <f t="shared" ca="1" si="82"/>
        <v>27.169863013698631</v>
      </c>
      <c r="Y389" s="97">
        <v>40702</v>
      </c>
      <c r="Z389" s="89">
        <f t="shared" ca="1" si="81"/>
        <v>4.2958904109589042</v>
      </c>
      <c r="AA389" s="98"/>
      <c r="AB389" s="99" t="s">
        <v>108</v>
      </c>
      <c r="AC389" s="99" t="s">
        <v>136</v>
      </c>
      <c r="AD389" s="99" t="s">
        <v>110</v>
      </c>
      <c r="AE389" s="99" t="s">
        <v>137</v>
      </c>
      <c r="AF389" s="89">
        <v>130</v>
      </c>
      <c r="AG389" s="89" t="s">
        <v>112</v>
      </c>
      <c r="AH389" s="89" t="s">
        <v>221</v>
      </c>
      <c r="AI389" s="89" t="s">
        <v>155</v>
      </c>
      <c r="AJ389" s="89"/>
      <c r="AK389" s="95">
        <v>40925</v>
      </c>
      <c r="AL389" s="95"/>
      <c r="AM389" s="95" t="s">
        <v>197</v>
      </c>
      <c r="AN389" s="38" t="s">
        <v>1881</v>
      </c>
      <c r="AO389" s="100">
        <f>VLOOKUP(I389,[3]DATOS!$B$6:$D$46,3)</f>
        <v>1382979</v>
      </c>
      <c r="AP389" s="122">
        <f t="shared" si="85"/>
        <v>898936</v>
      </c>
      <c r="AQ389" s="101">
        <f t="shared" si="86"/>
        <v>2281915</v>
      </c>
      <c r="AR389" s="122">
        <f t="shared" si="87"/>
        <v>0</v>
      </c>
      <c r="AS389" s="101">
        <v>0</v>
      </c>
      <c r="AT389" s="101">
        <v>0</v>
      </c>
      <c r="AU389" s="101"/>
      <c r="AV389" s="101">
        <v>0</v>
      </c>
      <c r="AW389" s="101">
        <f t="shared" si="76"/>
        <v>29000</v>
      </c>
      <c r="AX389" s="101">
        <v>0</v>
      </c>
      <c r="AY389" s="100">
        <v>0</v>
      </c>
      <c r="AZ389" s="101">
        <f t="shared" si="79"/>
        <v>0</v>
      </c>
      <c r="BA389" s="122">
        <f t="shared" si="88"/>
        <v>1382979</v>
      </c>
      <c r="BB389" s="122">
        <f t="shared" si="89"/>
        <v>927936</v>
      </c>
      <c r="BC389" s="122">
        <f t="shared" si="90"/>
        <v>2310915</v>
      </c>
      <c r="BD389" s="85"/>
      <c r="BE389" s="104"/>
      <c r="BF389" s="104"/>
      <c r="BG389" s="154"/>
      <c r="BH389" s="154"/>
      <c r="BI389" s="154"/>
      <c r="BJ389" s="104"/>
      <c r="BK389" s="104"/>
      <c r="BL389" s="104"/>
      <c r="BM389" s="104"/>
      <c r="BN389" s="104"/>
      <c r="BO389" s="104"/>
      <c r="BP389" s="104"/>
      <c r="BQ389" s="104"/>
      <c r="BR389" s="104"/>
      <c r="BS389" s="104"/>
      <c r="BT389" s="104"/>
      <c r="BU389" s="104"/>
      <c r="BV389" s="104"/>
      <c r="BW389" s="104"/>
      <c r="BX389" s="104"/>
      <c r="BY389" s="104"/>
      <c r="BZ389" s="104"/>
      <c r="CA389" s="104"/>
      <c r="CB389" s="104"/>
      <c r="CC389" s="104"/>
      <c r="CD389" s="104"/>
      <c r="CE389" s="104"/>
      <c r="CF389" s="104"/>
      <c r="CG389" s="104"/>
      <c r="CH389" s="104"/>
      <c r="CI389" s="104"/>
      <c r="CJ389" s="104"/>
      <c r="CK389" s="104"/>
      <c r="CL389" s="104"/>
      <c r="CM389" s="104"/>
      <c r="CN389" s="104"/>
      <c r="CO389" s="104"/>
      <c r="CP389" s="104"/>
      <c r="CQ389" s="104"/>
      <c r="CR389" s="104"/>
    </row>
    <row r="390" spans="1:96" ht="25.5" x14ac:dyDescent="0.25">
      <c r="A390" s="106" t="s">
        <v>140</v>
      </c>
      <c r="B390" s="105" t="s">
        <v>206</v>
      </c>
      <c r="C390" s="106" t="s">
        <v>142</v>
      </c>
      <c r="D390" s="132">
        <v>79634793</v>
      </c>
      <c r="E390" s="105" t="s">
        <v>1882</v>
      </c>
      <c r="F390" s="107" t="s">
        <v>1883</v>
      </c>
      <c r="G390" s="106" t="s">
        <v>36</v>
      </c>
      <c r="H390" s="107" t="s">
        <v>130</v>
      </c>
      <c r="I390" s="108" t="s">
        <v>209</v>
      </c>
      <c r="J390" s="108"/>
      <c r="K390" s="108"/>
      <c r="L390" s="109"/>
      <c r="M390" s="110"/>
      <c r="N390" s="109"/>
      <c r="O390" s="110"/>
      <c r="P390" s="110" t="s">
        <v>103</v>
      </c>
      <c r="Q390" s="107" t="s">
        <v>333</v>
      </c>
      <c r="R390" s="111"/>
      <c r="S390" s="112" t="s">
        <v>1884</v>
      </c>
      <c r="T390" s="113"/>
      <c r="U390" s="133"/>
      <c r="V390" s="115">
        <v>26548</v>
      </c>
      <c r="W390" s="115">
        <f t="shared" ca="1" si="77"/>
        <v>42293.432304166665</v>
      </c>
      <c r="X390" s="116">
        <f t="shared" ca="1" si="82"/>
        <v>42.520547945205479</v>
      </c>
      <c r="Y390" s="117">
        <v>41962</v>
      </c>
      <c r="Z390" s="108">
        <f t="shared" ca="1" si="81"/>
        <v>0.89589041095890409</v>
      </c>
      <c r="AA390" s="118"/>
      <c r="AB390" s="119" t="s">
        <v>108</v>
      </c>
      <c r="AC390" s="119" t="s">
        <v>136</v>
      </c>
      <c r="AD390" s="120" t="s">
        <v>110</v>
      </c>
      <c r="AE390" s="119" t="s">
        <v>211</v>
      </c>
      <c r="AF390" s="108">
        <v>40</v>
      </c>
      <c r="AG390" s="108" t="s">
        <v>112</v>
      </c>
      <c r="AH390" s="108" t="s">
        <v>160</v>
      </c>
      <c r="AI390" s="108" t="s">
        <v>155</v>
      </c>
      <c r="AJ390" s="108"/>
      <c r="AK390" s="115"/>
      <c r="AL390" s="115"/>
      <c r="AM390" s="115"/>
      <c r="AN390" s="15" t="s">
        <v>1885</v>
      </c>
      <c r="AO390" s="121">
        <f>VLOOKUP(I390,[3]DATOS!$B$6:$D$46,3)</f>
        <v>1382979</v>
      </c>
      <c r="AP390" s="122">
        <f t="shared" si="85"/>
        <v>898936</v>
      </c>
      <c r="AQ390" s="122">
        <f t="shared" si="86"/>
        <v>2281915</v>
      </c>
      <c r="AR390" s="122">
        <f t="shared" si="87"/>
        <v>0</v>
      </c>
      <c r="AS390" s="122">
        <v>0</v>
      </c>
      <c r="AT390" s="122">
        <v>0</v>
      </c>
      <c r="AU390" s="122"/>
      <c r="AV390" s="122">
        <v>0</v>
      </c>
      <c r="AW390" s="122">
        <f t="shared" si="76"/>
        <v>29000</v>
      </c>
      <c r="AX390" s="122">
        <v>0</v>
      </c>
      <c r="AY390" s="134">
        <v>0</v>
      </c>
      <c r="AZ390" s="122">
        <f t="shared" si="79"/>
        <v>0</v>
      </c>
      <c r="BA390" s="122">
        <f t="shared" si="88"/>
        <v>1382979</v>
      </c>
      <c r="BB390" s="122">
        <f t="shared" si="89"/>
        <v>927936</v>
      </c>
      <c r="BC390" s="122">
        <f t="shared" si="90"/>
        <v>2310915</v>
      </c>
      <c r="BD390" s="106"/>
    </row>
    <row r="391" spans="1:96" x14ac:dyDescent="0.25">
      <c r="A391" s="106" t="s">
        <v>140</v>
      </c>
      <c r="B391" s="105" t="s">
        <v>141</v>
      </c>
      <c r="C391" s="106" t="s">
        <v>142</v>
      </c>
      <c r="D391" s="132">
        <v>11429040</v>
      </c>
      <c r="E391" s="105" t="s">
        <v>1886</v>
      </c>
      <c r="F391" s="107" t="s">
        <v>1887</v>
      </c>
      <c r="G391" s="106" t="s">
        <v>383</v>
      </c>
      <c r="H391" s="107" t="s">
        <v>421</v>
      </c>
      <c r="I391" s="110" t="s">
        <v>422</v>
      </c>
      <c r="J391" s="210"/>
      <c r="K391" s="108">
        <v>192</v>
      </c>
      <c r="L391" s="90" t="s">
        <v>146</v>
      </c>
      <c r="M391" s="91" t="s">
        <v>159</v>
      </c>
      <c r="N391" s="109"/>
      <c r="O391" s="110"/>
      <c r="P391" s="110" t="s">
        <v>202</v>
      </c>
      <c r="Q391" s="107" t="s">
        <v>233</v>
      </c>
      <c r="R391" s="111" t="s">
        <v>1888</v>
      </c>
      <c r="S391" s="112" t="s">
        <v>106</v>
      </c>
      <c r="T391" s="113"/>
      <c r="U391" s="133">
        <v>41650</v>
      </c>
      <c r="V391" s="115">
        <v>20773</v>
      </c>
      <c r="W391" s="115">
        <f t="shared" ca="1" si="77"/>
        <v>42293.432304166665</v>
      </c>
      <c r="X391" s="116">
        <f t="shared" ca="1" si="82"/>
        <v>58.115068493150687</v>
      </c>
      <c r="Y391" s="117">
        <v>32107</v>
      </c>
      <c r="Z391" s="108">
        <f t="shared" ca="1" si="81"/>
        <v>27.506849315068493</v>
      </c>
      <c r="AA391" s="118"/>
      <c r="AB391" s="119" t="s">
        <v>152</v>
      </c>
      <c r="AC391" s="119" t="s">
        <v>153</v>
      </c>
      <c r="AD391" s="120" t="s">
        <v>110</v>
      </c>
      <c r="AE391" s="119" t="s">
        <v>154</v>
      </c>
      <c r="AF391" s="108">
        <v>1015</v>
      </c>
      <c r="AG391" s="108" t="s">
        <v>70</v>
      </c>
      <c r="AH391" s="108" t="s">
        <v>124</v>
      </c>
      <c r="AI391" s="108" t="s">
        <v>660</v>
      </c>
      <c r="AJ391" s="108"/>
      <c r="AK391" s="115">
        <v>41775</v>
      </c>
      <c r="AL391" s="115"/>
      <c r="AM391" s="115"/>
      <c r="AN391" s="17" t="s">
        <v>1889</v>
      </c>
      <c r="AO391" s="121">
        <f>VLOOKUP(I391,[3]DATOS!$B$6:$D$46,3)</f>
        <v>2779762</v>
      </c>
      <c r="AP391" s="122">
        <f t="shared" si="85"/>
        <v>1806845</v>
      </c>
      <c r="AQ391" s="122">
        <f t="shared" si="86"/>
        <v>4586607</v>
      </c>
      <c r="AR391" s="122">
        <f t="shared" si="87"/>
        <v>0</v>
      </c>
      <c r="AS391" s="122">
        <v>0</v>
      </c>
      <c r="AT391" s="122">
        <v>0</v>
      </c>
      <c r="AU391" s="122"/>
      <c r="AV391" s="122">
        <v>0</v>
      </c>
      <c r="AW391" s="122">
        <f t="shared" si="76"/>
        <v>29000</v>
      </c>
      <c r="AX391" s="122">
        <v>0</v>
      </c>
      <c r="AY391" s="134">
        <f>ROUND(AO391*15%,0)</f>
        <v>416964</v>
      </c>
      <c r="AZ391" s="122">
        <f t="shared" si="79"/>
        <v>0</v>
      </c>
      <c r="BA391" s="122">
        <f t="shared" si="88"/>
        <v>2779762</v>
      </c>
      <c r="BB391" s="122">
        <f t="shared" si="89"/>
        <v>2252809</v>
      </c>
      <c r="BC391" s="122">
        <f t="shared" si="90"/>
        <v>5032571</v>
      </c>
      <c r="BD391" s="106"/>
      <c r="BE391" s="125" t="str">
        <f>+CONCATENATE(Q391,R391)</f>
        <v>Despacho del Superintendente Delegado para la Protección de la CompetenciaGrupo de Trabajo de Protección de la Competencia</v>
      </c>
      <c r="BH391" s="155"/>
      <c r="BI391" s="127"/>
      <c r="BS391" s="103"/>
      <c r="BT391" s="103"/>
    </row>
    <row r="392" spans="1:96" s="170" customFormat="1" x14ac:dyDescent="0.25">
      <c r="A392" s="106" t="s">
        <v>95</v>
      </c>
      <c r="B392" s="105" t="s">
        <v>127</v>
      </c>
      <c r="C392" s="106" t="s">
        <v>97</v>
      </c>
      <c r="D392" s="132">
        <v>1015410702</v>
      </c>
      <c r="E392" s="105" t="s">
        <v>1254</v>
      </c>
      <c r="F392" s="107" t="s">
        <v>1890</v>
      </c>
      <c r="G392" s="106" t="s">
        <v>36</v>
      </c>
      <c r="H392" s="107" t="s">
        <v>279</v>
      </c>
      <c r="I392" s="108" t="s">
        <v>266</v>
      </c>
      <c r="J392" s="108"/>
      <c r="K392" s="108"/>
      <c r="L392" s="109"/>
      <c r="M392" s="110"/>
      <c r="N392" s="160" t="s">
        <v>1891</v>
      </c>
      <c r="O392" s="110"/>
      <c r="P392" s="110" t="s">
        <v>103</v>
      </c>
      <c r="Q392" s="107" t="s">
        <v>167</v>
      </c>
      <c r="R392" s="111" t="s">
        <v>226</v>
      </c>
      <c r="S392" s="112" t="s">
        <v>367</v>
      </c>
      <c r="T392" s="113"/>
      <c r="U392" s="133"/>
      <c r="V392" s="115">
        <v>32488</v>
      </c>
      <c r="W392" s="115">
        <f t="shared" ca="1" si="77"/>
        <v>42293.432304166665</v>
      </c>
      <c r="X392" s="116">
        <f t="shared" ca="1" si="82"/>
        <v>26.479452054794521</v>
      </c>
      <c r="Y392" s="117">
        <v>41705</v>
      </c>
      <c r="Z392" s="108">
        <f t="shared" ca="1" si="81"/>
        <v>1.5863013698630137</v>
      </c>
      <c r="AA392" s="118"/>
      <c r="AB392" s="119" t="s">
        <v>108</v>
      </c>
      <c r="AC392" s="119" t="s">
        <v>252</v>
      </c>
      <c r="AD392" s="120" t="s">
        <v>282</v>
      </c>
      <c r="AE392" s="119" t="s">
        <v>253</v>
      </c>
      <c r="AF392" s="108">
        <v>107</v>
      </c>
      <c r="AG392" s="108" t="s">
        <v>112</v>
      </c>
      <c r="AH392" s="108" t="s">
        <v>690</v>
      </c>
      <c r="AI392" s="108" t="s">
        <v>379</v>
      </c>
      <c r="AJ392" s="108"/>
      <c r="AK392" s="115"/>
      <c r="AL392" s="115"/>
      <c r="AM392" s="115"/>
      <c r="AN392" s="16" t="s">
        <v>1892</v>
      </c>
      <c r="AO392" s="121">
        <f>VLOOKUP(I392,[3]DATOS!$B$6:$D$46,3)</f>
        <v>1027665</v>
      </c>
      <c r="AP392" s="122">
        <f t="shared" si="85"/>
        <v>667982</v>
      </c>
      <c r="AQ392" s="122">
        <f t="shared" si="86"/>
        <v>1695647</v>
      </c>
      <c r="AR392" s="122">
        <f t="shared" si="87"/>
        <v>74000</v>
      </c>
      <c r="AS392" s="122">
        <v>0</v>
      </c>
      <c r="AT392" s="121">
        <v>0</v>
      </c>
      <c r="AU392" s="122"/>
      <c r="AV392" s="122">
        <v>0</v>
      </c>
      <c r="AW392" s="122">
        <f t="shared" si="76"/>
        <v>29000</v>
      </c>
      <c r="AX392" s="122">
        <v>0</v>
      </c>
      <c r="AY392" s="134">
        <v>0</v>
      </c>
      <c r="AZ392" s="122">
        <f t="shared" si="79"/>
        <v>0</v>
      </c>
      <c r="BA392" s="122">
        <f t="shared" si="88"/>
        <v>1101665</v>
      </c>
      <c r="BB392" s="122">
        <f t="shared" si="89"/>
        <v>696982</v>
      </c>
      <c r="BC392" s="122">
        <f t="shared" si="90"/>
        <v>1798647</v>
      </c>
      <c r="BD392" s="106"/>
      <c r="BE392" s="102"/>
      <c r="BF392" s="102"/>
      <c r="BG392" s="103"/>
      <c r="BH392" s="103"/>
      <c r="BI392" s="103"/>
      <c r="BJ392" s="102"/>
      <c r="BK392" s="102"/>
      <c r="BL392" s="102"/>
      <c r="BM392" s="102"/>
      <c r="BN392" s="102"/>
      <c r="BO392" s="102"/>
      <c r="BP392" s="102"/>
      <c r="BQ392" s="102"/>
      <c r="BR392" s="102"/>
      <c r="BS392" s="102"/>
      <c r="BT392" s="102"/>
      <c r="BU392" s="102"/>
      <c r="BV392" s="102"/>
      <c r="BW392" s="102"/>
      <c r="BX392" s="102"/>
      <c r="BY392" s="102"/>
      <c r="BZ392" s="102"/>
      <c r="CA392" s="102"/>
      <c r="CB392" s="102"/>
      <c r="CC392" s="102"/>
      <c r="CD392" s="102"/>
      <c r="CE392" s="102"/>
      <c r="CF392" s="102"/>
      <c r="CG392" s="102"/>
      <c r="CH392" s="102"/>
      <c r="CI392" s="102"/>
      <c r="CJ392" s="102"/>
      <c r="CK392" s="102"/>
      <c r="CL392" s="102"/>
      <c r="CM392" s="102"/>
      <c r="CN392" s="102"/>
      <c r="CO392" s="102"/>
      <c r="CP392" s="102"/>
      <c r="CQ392" s="102"/>
      <c r="CR392" s="102"/>
    </row>
    <row r="393" spans="1:96" ht="25.5" x14ac:dyDescent="0.25">
      <c r="A393" s="106" t="s">
        <v>140</v>
      </c>
      <c r="B393" s="105" t="s">
        <v>141</v>
      </c>
      <c r="C393" s="106" t="s">
        <v>142</v>
      </c>
      <c r="D393" s="132">
        <v>80198063</v>
      </c>
      <c r="E393" s="105" t="s">
        <v>1893</v>
      </c>
      <c r="F393" s="107" t="s">
        <v>1894</v>
      </c>
      <c r="G393" s="106" t="s">
        <v>36</v>
      </c>
      <c r="H393" s="107" t="s">
        <v>101</v>
      </c>
      <c r="I393" s="108" t="s">
        <v>175</v>
      </c>
      <c r="J393" s="108"/>
      <c r="K393" s="108"/>
      <c r="L393" s="109"/>
      <c r="M393" s="110"/>
      <c r="N393" s="109"/>
      <c r="O393" s="110"/>
      <c r="P393" s="110" t="s">
        <v>103</v>
      </c>
      <c r="Q393" s="107" t="s">
        <v>403</v>
      </c>
      <c r="R393" s="111"/>
      <c r="S393" s="112" t="s">
        <v>1895</v>
      </c>
      <c r="T393" s="113" t="s">
        <v>1896</v>
      </c>
      <c r="U393" s="133" t="s">
        <v>1897</v>
      </c>
      <c r="V393" s="115">
        <v>30737</v>
      </c>
      <c r="W393" s="115">
        <f t="shared" ca="1" si="77"/>
        <v>42293.432304166665</v>
      </c>
      <c r="X393" s="116">
        <f t="shared" ca="1" si="82"/>
        <v>31.208219178082192</v>
      </c>
      <c r="Y393" s="117">
        <v>41663</v>
      </c>
      <c r="Z393" s="108">
        <f t="shared" ca="1" si="81"/>
        <v>1.704109589041096</v>
      </c>
      <c r="AA393" s="118"/>
      <c r="AB393" s="119" t="s">
        <v>108</v>
      </c>
      <c r="AC393" s="119" t="s">
        <v>109</v>
      </c>
      <c r="AD393" s="120" t="s">
        <v>110</v>
      </c>
      <c r="AE393" s="119" t="s">
        <v>154</v>
      </c>
      <c r="AF393" s="108">
        <v>130</v>
      </c>
      <c r="AG393" s="108" t="s">
        <v>112</v>
      </c>
      <c r="AH393" s="108" t="s">
        <v>221</v>
      </c>
      <c r="AI393" s="108" t="s">
        <v>213</v>
      </c>
      <c r="AJ393" s="108"/>
      <c r="AK393" s="115">
        <v>42013</v>
      </c>
      <c r="AL393" s="115"/>
      <c r="AM393" s="115"/>
      <c r="AN393" s="15" t="s">
        <v>1898</v>
      </c>
      <c r="AO393" s="121">
        <f>VLOOKUP(I393,[3]DATOS!$B$6:$D$46,3)</f>
        <v>2243986</v>
      </c>
      <c r="AP393" s="122">
        <f t="shared" si="85"/>
        <v>1458591</v>
      </c>
      <c r="AQ393" s="122">
        <f t="shared" si="86"/>
        <v>3702577</v>
      </c>
      <c r="AR393" s="122">
        <f t="shared" si="87"/>
        <v>0</v>
      </c>
      <c r="AS393" s="122">
        <v>0</v>
      </c>
      <c r="AT393" s="122">
        <v>0</v>
      </c>
      <c r="AU393" s="122"/>
      <c r="AV393" s="122">
        <v>0</v>
      </c>
      <c r="AW393" s="122">
        <f t="shared" si="76"/>
        <v>29000</v>
      </c>
      <c r="AX393" s="122">
        <v>0</v>
      </c>
      <c r="AY393" s="134">
        <f>ROUND(AO393*15%,0)</f>
        <v>336598</v>
      </c>
      <c r="AZ393" s="122">
        <f t="shared" si="79"/>
        <v>0</v>
      </c>
      <c r="BA393" s="122">
        <f t="shared" si="88"/>
        <v>2243986</v>
      </c>
      <c r="BB393" s="122">
        <f t="shared" si="89"/>
        <v>1824189</v>
      </c>
      <c r="BC393" s="122">
        <f t="shared" si="90"/>
        <v>4068175</v>
      </c>
      <c r="BD393" s="106"/>
      <c r="BE393" s="125" t="str">
        <f>+CONCATENATE(Q393,R393)</f>
        <v>Dirección Financiera</v>
      </c>
      <c r="BH393" s="126"/>
      <c r="BI393" s="127"/>
    </row>
    <row r="394" spans="1:96" ht="38.25" x14ac:dyDescent="0.25">
      <c r="A394" s="106" t="s">
        <v>140</v>
      </c>
      <c r="B394" s="105" t="s">
        <v>141</v>
      </c>
      <c r="C394" s="106" t="s">
        <v>142</v>
      </c>
      <c r="D394" s="132">
        <v>18002497</v>
      </c>
      <c r="E394" s="105" t="s">
        <v>1899</v>
      </c>
      <c r="F394" s="107" t="s">
        <v>1900</v>
      </c>
      <c r="G394" s="106" t="s">
        <v>1901</v>
      </c>
      <c r="H394" s="107" t="s">
        <v>101</v>
      </c>
      <c r="I394" s="108" t="s">
        <v>159</v>
      </c>
      <c r="J394" s="108"/>
      <c r="K394" s="108"/>
      <c r="L394" s="107"/>
      <c r="M394" s="110"/>
      <c r="N394" s="109"/>
      <c r="O394" s="110"/>
      <c r="P394" s="110" t="s">
        <v>103</v>
      </c>
      <c r="Q394" s="107" t="s">
        <v>28</v>
      </c>
      <c r="R394" s="111"/>
      <c r="S394" s="112" t="s">
        <v>1902</v>
      </c>
      <c r="T394" s="113" t="s">
        <v>1896</v>
      </c>
      <c r="U394" s="133">
        <v>13741</v>
      </c>
      <c r="V394" s="115">
        <v>26570</v>
      </c>
      <c r="W394" s="115">
        <f t="shared" ca="1" si="77"/>
        <v>42293.432304166665</v>
      </c>
      <c r="X394" s="116">
        <f t="shared" ca="1" si="82"/>
        <v>42.460273972602742</v>
      </c>
      <c r="Y394" s="117">
        <v>41927</v>
      </c>
      <c r="Z394" s="108">
        <f t="shared" ca="1" si="81"/>
        <v>0.989041095890411</v>
      </c>
      <c r="AA394" s="118"/>
      <c r="AB394" s="119" t="s">
        <v>108</v>
      </c>
      <c r="AC394" s="119" t="s">
        <v>109</v>
      </c>
      <c r="AD394" s="120" t="s">
        <v>110</v>
      </c>
      <c r="AE394" s="119" t="s">
        <v>154</v>
      </c>
      <c r="AF394" s="108">
        <v>17</v>
      </c>
      <c r="AG394" s="108" t="s">
        <v>112</v>
      </c>
      <c r="AH394" s="108" t="s">
        <v>160</v>
      </c>
      <c r="AI394" s="108" t="s">
        <v>114</v>
      </c>
      <c r="AJ394" s="108"/>
      <c r="AK394" s="115"/>
      <c r="AL394" s="115"/>
      <c r="AM394" s="115"/>
      <c r="AN394" s="15" t="s">
        <v>1903</v>
      </c>
      <c r="AO394" s="121">
        <f>VLOOKUP(I394,[3]DATOS!$B$6:$D$46,3)</f>
        <v>2049478</v>
      </c>
      <c r="AP394" s="122">
        <f t="shared" si="85"/>
        <v>1332161</v>
      </c>
      <c r="AQ394" s="122">
        <f t="shared" si="86"/>
        <v>3381639</v>
      </c>
      <c r="AR394" s="122">
        <f t="shared" si="87"/>
        <v>0</v>
      </c>
      <c r="AS394" s="122">
        <v>0</v>
      </c>
      <c r="AT394" s="122">
        <v>0</v>
      </c>
      <c r="AU394" s="122"/>
      <c r="AV394" s="122">
        <v>0</v>
      </c>
      <c r="AW394" s="122">
        <f t="shared" si="76"/>
        <v>29000</v>
      </c>
      <c r="AX394" s="122">
        <v>0</v>
      </c>
      <c r="AY394" s="134">
        <f>ROUND(AO394*15%,0)</f>
        <v>307422</v>
      </c>
      <c r="AZ394" s="122">
        <f t="shared" si="79"/>
        <v>0</v>
      </c>
      <c r="BA394" s="122">
        <f t="shared" si="88"/>
        <v>2049478</v>
      </c>
      <c r="BB394" s="122">
        <f t="shared" si="89"/>
        <v>1668583</v>
      </c>
      <c r="BC394" s="122">
        <f t="shared" si="90"/>
        <v>3718061</v>
      </c>
      <c r="BD394" s="106"/>
    </row>
    <row r="395" spans="1:96" x14ac:dyDescent="0.25">
      <c r="A395" s="140" t="s">
        <v>95</v>
      </c>
      <c r="B395" s="105" t="s">
        <v>96</v>
      </c>
      <c r="C395" s="106" t="s">
        <v>97</v>
      </c>
      <c r="D395" s="174">
        <v>1005690381</v>
      </c>
      <c r="E395" s="142" t="s">
        <v>1904</v>
      </c>
      <c r="F395" s="142" t="s">
        <v>1905</v>
      </c>
      <c r="G395" s="140" t="s">
        <v>433</v>
      </c>
      <c r="H395" s="107" t="s">
        <v>101</v>
      </c>
      <c r="I395" s="108" t="s">
        <v>185</v>
      </c>
      <c r="J395" s="108"/>
      <c r="K395" s="108"/>
      <c r="L395" s="109"/>
      <c r="M395" s="110"/>
      <c r="N395" s="109"/>
      <c r="O395" s="110"/>
      <c r="P395" s="110" t="s">
        <v>202</v>
      </c>
      <c r="Q395" s="107" t="s">
        <v>306</v>
      </c>
      <c r="R395" s="111" t="s">
        <v>307</v>
      </c>
      <c r="S395" s="172" t="s">
        <v>106</v>
      </c>
      <c r="T395" s="143"/>
      <c r="U395" s="140">
        <v>239839</v>
      </c>
      <c r="V395" s="145">
        <v>32767</v>
      </c>
      <c r="W395" s="146">
        <f t="shared" ca="1" si="77"/>
        <v>42293.432304166665</v>
      </c>
      <c r="X395" s="147">
        <f t="shared" ca="1" si="82"/>
        <v>25.726027397260275</v>
      </c>
      <c r="Y395" s="148">
        <v>41522</v>
      </c>
      <c r="Z395" s="147">
        <f t="shared" ca="1" si="81"/>
        <v>2.0849315068493151</v>
      </c>
      <c r="AA395" s="118"/>
      <c r="AB395" s="119" t="s">
        <v>108</v>
      </c>
      <c r="AC395" s="119" t="s">
        <v>109</v>
      </c>
      <c r="AD395" s="120" t="s">
        <v>110</v>
      </c>
      <c r="AE395" s="119" t="s">
        <v>111</v>
      </c>
      <c r="AF395" s="108">
        <v>2003</v>
      </c>
      <c r="AG395" s="108" t="s">
        <v>70</v>
      </c>
      <c r="AH395" s="108" t="s">
        <v>113</v>
      </c>
      <c r="AI395" s="108" t="s">
        <v>155</v>
      </c>
      <c r="AJ395" s="108"/>
      <c r="AK395" s="115">
        <v>41863</v>
      </c>
      <c r="AL395" s="115"/>
      <c r="AM395" s="115"/>
      <c r="AN395" s="25" t="s">
        <v>1906</v>
      </c>
      <c r="AO395" s="121">
        <f>VLOOKUP(I395,[3]DATOS!$B$6:$D$46,3)</f>
        <v>1466526</v>
      </c>
      <c r="AP395" s="122">
        <f t="shared" si="85"/>
        <v>953242</v>
      </c>
      <c r="AQ395" s="122">
        <f t="shared" si="86"/>
        <v>2419768</v>
      </c>
      <c r="AR395" s="122">
        <f t="shared" si="87"/>
        <v>0</v>
      </c>
      <c r="AS395" s="122">
        <v>0</v>
      </c>
      <c r="AT395" s="122">
        <v>0</v>
      </c>
      <c r="AU395" s="122"/>
      <c r="AV395" s="122">
        <v>0</v>
      </c>
      <c r="AW395" s="122">
        <f t="shared" ref="AW395:AW458" si="91">IF(AX395=0,29000,0)</f>
        <v>29000</v>
      </c>
      <c r="AX395" s="122">
        <v>0</v>
      </c>
      <c r="AY395" s="134">
        <v>0</v>
      </c>
      <c r="AZ395" s="122">
        <f t="shared" si="79"/>
        <v>0</v>
      </c>
      <c r="BA395" s="122">
        <f t="shared" si="88"/>
        <v>1466526</v>
      </c>
      <c r="BB395" s="122">
        <f t="shared" si="89"/>
        <v>982242</v>
      </c>
      <c r="BC395" s="122">
        <f t="shared" si="90"/>
        <v>2448768</v>
      </c>
      <c r="BD395" s="106"/>
      <c r="BE395" s="125" t="str">
        <f>+CONCATENATE(Q395,R395)</f>
        <v>Despacho del Superintendente Delegado para la Propiedad Industrial- Grupo de Trabajo de Vía Gubernativa</v>
      </c>
      <c r="BH395" s="135"/>
      <c r="BI395" s="127"/>
      <c r="BS395" s="103"/>
      <c r="BT395" s="103"/>
    </row>
    <row r="396" spans="1:96" x14ac:dyDescent="0.25">
      <c r="A396" s="106" t="s">
        <v>95</v>
      </c>
      <c r="B396" s="105" t="s">
        <v>96</v>
      </c>
      <c r="C396" s="106" t="s">
        <v>97</v>
      </c>
      <c r="D396" s="132">
        <v>1013583810</v>
      </c>
      <c r="E396" s="105" t="s">
        <v>1907</v>
      </c>
      <c r="F396" s="107" t="s">
        <v>1908</v>
      </c>
      <c r="G396" s="106" t="s">
        <v>36</v>
      </c>
      <c r="H396" s="107" t="s">
        <v>101</v>
      </c>
      <c r="I396" s="108" t="s">
        <v>159</v>
      </c>
      <c r="J396" s="108">
        <v>547</v>
      </c>
      <c r="K396" s="108"/>
      <c r="L396" s="109"/>
      <c r="M396" s="110"/>
      <c r="N396" s="109"/>
      <c r="O396" s="110"/>
      <c r="P396" s="110" t="s">
        <v>103</v>
      </c>
      <c r="Q396" s="107" t="s">
        <v>333</v>
      </c>
      <c r="R396" s="111" t="s">
        <v>1466</v>
      </c>
      <c r="S396" s="112" t="s">
        <v>334</v>
      </c>
      <c r="T396" s="113" t="s">
        <v>1909</v>
      </c>
      <c r="U396" s="133" t="s">
        <v>1910</v>
      </c>
      <c r="V396" s="115">
        <v>31667</v>
      </c>
      <c r="W396" s="115">
        <f t="shared" ca="1" si="77"/>
        <v>42293.432304166665</v>
      </c>
      <c r="X396" s="116">
        <f t="shared" ca="1" si="82"/>
        <v>28.695890410958903</v>
      </c>
      <c r="Y396" s="117">
        <v>41215</v>
      </c>
      <c r="Z396" s="108">
        <f t="shared" ca="1" si="81"/>
        <v>2.9150684931506849</v>
      </c>
      <c r="AA396" s="118"/>
      <c r="AB396" s="119" t="s">
        <v>108</v>
      </c>
      <c r="AC396" s="119" t="s">
        <v>109</v>
      </c>
      <c r="AD396" s="120" t="s">
        <v>110</v>
      </c>
      <c r="AE396" s="119" t="s">
        <v>154</v>
      </c>
      <c r="AF396" s="108">
        <v>45</v>
      </c>
      <c r="AG396" s="108" t="s">
        <v>112</v>
      </c>
      <c r="AH396" s="108" t="s">
        <v>160</v>
      </c>
      <c r="AI396" s="108" t="s">
        <v>213</v>
      </c>
      <c r="AJ396" s="108"/>
      <c r="AK396" s="115"/>
      <c r="AL396" s="115"/>
      <c r="AM396" s="115"/>
      <c r="AN396" s="16" t="s">
        <v>1911</v>
      </c>
      <c r="AO396" s="121">
        <f>VLOOKUP(I396,[3]DATOS!$B$6:$D$46,3)</f>
        <v>2049478</v>
      </c>
      <c r="AP396" s="122">
        <f t="shared" si="85"/>
        <v>1332161</v>
      </c>
      <c r="AQ396" s="122">
        <f t="shared" si="86"/>
        <v>3381639</v>
      </c>
      <c r="AR396" s="122">
        <f t="shared" si="87"/>
        <v>0</v>
      </c>
      <c r="AS396" s="122">
        <v>0</v>
      </c>
      <c r="AT396" s="122">
        <v>0</v>
      </c>
      <c r="AU396" s="122"/>
      <c r="AV396" s="122">
        <v>0</v>
      </c>
      <c r="AW396" s="122">
        <f t="shared" si="91"/>
        <v>29000</v>
      </c>
      <c r="AX396" s="122">
        <v>0</v>
      </c>
      <c r="AY396" s="134">
        <v>0</v>
      </c>
      <c r="AZ396" s="122">
        <f t="shared" si="79"/>
        <v>0</v>
      </c>
      <c r="BA396" s="122">
        <f t="shared" si="88"/>
        <v>2049478</v>
      </c>
      <c r="BB396" s="122">
        <f t="shared" si="89"/>
        <v>1361161</v>
      </c>
      <c r="BC396" s="122">
        <f t="shared" si="90"/>
        <v>3410639</v>
      </c>
      <c r="BD396" s="106"/>
    </row>
    <row r="397" spans="1:96" x14ac:dyDescent="0.25">
      <c r="A397" s="106" t="s">
        <v>140</v>
      </c>
      <c r="B397" s="105" t="s">
        <v>141</v>
      </c>
      <c r="C397" s="106" t="s">
        <v>142</v>
      </c>
      <c r="D397" s="132">
        <v>80165952</v>
      </c>
      <c r="E397" s="105" t="s">
        <v>1912</v>
      </c>
      <c r="F397" s="107" t="s">
        <v>1913</v>
      </c>
      <c r="G397" s="106" t="s">
        <v>36</v>
      </c>
      <c r="H397" s="107" t="s">
        <v>340</v>
      </c>
      <c r="I397" s="108" t="s">
        <v>736</v>
      </c>
      <c r="J397" s="108">
        <v>43</v>
      </c>
      <c r="K397" s="108"/>
      <c r="L397" s="109"/>
      <c r="M397" s="110"/>
      <c r="N397" s="109"/>
      <c r="O397" s="110"/>
      <c r="P397" s="110" t="s">
        <v>202</v>
      </c>
      <c r="Q397" s="107" t="s">
        <v>352</v>
      </c>
      <c r="R397" s="111" t="s">
        <v>120</v>
      </c>
      <c r="S397" s="112" t="s">
        <v>106</v>
      </c>
      <c r="T397" s="113" t="s">
        <v>1914</v>
      </c>
      <c r="U397" s="133">
        <v>166428</v>
      </c>
      <c r="V397" s="115">
        <v>29902</v>
      </c>
      <c r="W397" s="115">
        <f t="shared" ca="1" si="77"/>
        <v>42293.432304166665</v>
      </c>
      <c r="X397" s="116">
        <f t="shared" ca="1" si="82"/>
        <v>33.463013698630135</v>
      </c>
      <c r="Y397" s="117">
        <v>41226</v>
      </c>
      <c r="Z397" s="108">
        <f t="shared" ca="1" si="81"/>
        <v>2.8849315068493149</v>
      </c>
      <c r="AA397" s="118"/>
      <c r="AB397" s="119" t="s">
        <v>168</v>
      </c>
      <c r="AC397" s="119" t="s">
        <v>168</v>
      </c>
      <c r="AD397" s="120"/>
      <c r="AE397" s="119" t="s">
        <v>738</v>
      </c>
      <c r="AF397" s="108">
        <v>3000</v>
      </c>
      <c r="AG397" s="108" t="s">
        <v>70</v>
      </c>
      <c r="AH397" s="108" t="s">
        <v>124</v>
      </c>
      <c r="AI397" s="108" t="s">
        <v>155</v>
      </c>
      <c r="AJ397" s="108"/>
      <c r="AK397" s="115">
        <v>41491</v>
      </c>
      <c r="AL397" s="115"/>
      <c r="AM397" s="115"/>
      <c r="AN397" s="16" t="s">
        <v>1915</v>
      </c>
      <c r="AO397" s="121">
        <f>VLOOKUP(I397,[3]DATOS!$B$6:$D$46,3)</f>
        <v>3788988</v>
      </c>
      <c r="AP397" s="122">
        <f t="shared" si="85"/>
        <v>2462842</v>
      </c>
      <c r="AQ397" s="122">
        <f t="shared" si="86"/>
        <v>6251830</v>
      </c>
      <c r="AR397" s="122">
        <f t="shared" si="87"/>
        <v>0</v>
      </c>
      <c r="AS397" s="122">
        <v>0</v>
      </c>
      <c r="AT397" s="122">
        <v>0</v>
      </c>
      <c r="AU397" s="122"/>
      <c r="AV397" s="122">
        <v>0</v>
      </c>
      <c r="AW397" s="122">
        <f t="shared" si="91"/>
        <v>29000</v>
      </c>
      <c r="AX397" s="122">
        <v>0</v>
      </c>
      <c r="AY397" s="134">
        <v>0</v>
      </c>
      <c r="AZ397" s="122">
        <f t="shared" si="79"/>
        <v>0</v>
      </c>
      <c r="BA397" s="122">
        <f t="shared" si="88"/>
        <v>3788988</v>
      </c>
      <c r="BB397" s="122">
        <f t="shared" si="89"/>
        <v>2491842</v>
      </c>
      <c r="BC397" s="122">
        <f t="shared" si="90"/>
        <v>6280830</v>
      </c>
      <c r="BD397" s="106"/>
      <c r="BE397" s="153"/>
      <c r="BF397" s="104"/>
      <c r="BG397" s="154"/>
      <c r="BH397" s="197"/>
      <c r="BI397" s="156"/>
      <c r="BJ397" s="104"/>
      <c r="BK397" s="104"/>
      <c r="BL397" s="104"/>
      <c r="BM397" s="104"/>
      <c r="BN397" s="104"/>
      <c r="BO397" s="104"/>
      <c r="BP397" s="104"/>
      <c r="BQ397" s="104"/>
      <c r="BR397" s="104"/>
      <c r="BS397" s="104"/>
      <c r="BT397" s="104"/>
      <c r="BU397" s="104"/>
      <c r="BV397" s="104"/>
      <c r="BW397" s="104"/>
      <c r="BX397" s="104"/>
      <c r="BY397" s="104"/>
      <c r="BZ397" s="104"/>
      <c r="CA397" s="104"/>
      <c r="CB397" s="104"/>
      <c r="CC397" s="104"/>
      <c r="CD397" s="104"/>
      <c r="CE397" s="104"/>
      <c r="CF397" s="104"/>
      <c r="CG397" s="104"/>
      <c r="CH397" s="104"/>
      <c r="CI397" s="104"/>
      <c r="CJ397" s="104"/>
      <c r="CK397" s="104"/>
      <c r="CL397" s="104"/>
      <c r="CM397" s="104"/>
      <c r="CN397" s="104"/>
      <c r="CO397" s="104"/>
      <c r="CP397" s="104"/>
      <c r="CQ397" s="104"/>
    </row>
    <row r="398" spans="1:96" x14ac:dyDescent="0.25">
      <c r="A398" s="106" t="s">
        <v>140</v>
      </c>
      <c r="B398" s="105" t="s">
        <v>206</v>
      </c>
      <c r="C398" s="106" t="s">
        <v>142</v>
      </c>
      <c r="D398" s="132">
        <v>1075654821</v>
      </c>
      <c r="E398" s="105" t="s">
        <v>1916</v>
      </c>
      <c r="F398" s="107" t="s">
        <v>1917</v>
      </c>
      <c r="G398" s="106" t="s">
        <v>1029</v>
      </c>
      <c r="H398" s="107" t="s">
        <v>101</v>
      </c>
      <c r="I398" s="108" t="s">
        <v>159</v>
      </c>
      <c r="J398" s="108"/>
      <c r="K398" s="108"/>
      <c r="L398" s="109"/>
      <c r="M398" s="110"/>
      <c r="N398" s="109"/>
      <c r="O398" s="110"/>
      <c r="P398" s="110" t="s">
        <v>103</v>
      </c>
      <c r="Q398" s="107" t="s">
        <v>176</v>
      </c>
      <c r="R398" s="111" t="s">
        <v>120</v>
      </c>
      <c r="S398" s="112" t="s">
        <v>1918</v>
      </c>
      <c r="T398" s="113" t="s">
        <v>1919</v>
      </c>
      <c r="U398" s="133" t="s">
        <v>1920</v>
      </c>
      <c r="V398" s="115">
        <v>32038</v>
      </c>
      <c r="W398" s="115">
        <f t="shared" ca="1" si="77"/>
        <v>42293.432304166665</v>
      </c>
      <c r="X398" s="116">
        <f t="shared" ca="1" si="82"/>
        <v>27.693150684931506</v>
      </c>
      <c r="Y398" s="117">
        <v>40963</v>
      </c>
      <c r="Z398" s="108">
        <f t="shared" ca="1" si="81"/>
        <v>3.5945205479452054</v>
      </c>
      <c r="AA398" s="118"/>
      <c r="AB398" s="119" t="s">
        <v>108</v>
      </c>
      <c r="AC398" s="120" t="s">
        <v>109</v>
      </c>
      <c r="AD398" s="120" t="s">
        <v>110</v>
      </c>
      <c r="AE398" s="119" t="s">
        <v>154</v>
      </c>
      <c r="AF398" s="108">
        <v>6100</v>
      </c>
      <c r="AG398" s="108" t="s">
        <v>70</v>
      </c>
      <c r="AH398" s="108" t="s">
        <v>521</v>
      </c>
      <c r="AI398" s="108" t="s">
        <v>114</v>
      </c>
      <c r="AJ398" s="108"/>
      <c r="AK398" s="115">
        <v>42047</v>
      </c>
      <c r="AL398" s="115"/>
      <c r="AM398" s="115"/>
      <c r="AN398" s="38" t="s">
        <v>1921</v>
      </c>
      <c r="AO398" s="121">
        <f>VLOOKUP(I398,[3]DATOS!$B$6:$D$46,3)</f>
        <v>2049478</v>
      </c>
      <c r="AP398" s="122">
        <f t="shared" si="85"/>
        <v>1332161</v>
      </c>
      <c r="AQ398" s="122">
        <f t="shared" si="86"/>
        <v>3381639</v>
      </c>
      <c r="AR398" s="122">
        <f t="shared" si="87"/>
        <v>0</v>
      </c>
      <c r="AS398" s="122">
        <v>0</v>
      </c>
      <c r="AT398" s="122">
        <v>0</v>
      </c>
      <c r="AU398" s="122"/>
      <c r="AV398" s="122">
        <v>0</v>
      </c>
      <c r="AW398" s="122">
        <f t="shared" si="91"/>
        <v>29000</v>
      </c>
      <c r="AX398" s="122">
        <v>0</v>
      </c>
      <c r="AY398" s="134">
        <v>0</v>
      </c>
      <c r="AZ398" s="122">
        <f t="shared" si="79"/>
        <v>0</v>
      </c>
      <c r="BA398" s="122">
        <f t="shared" si="88"/>
        <v>2049478</v>
      </c>
      <c r="BB398" s="122">
        <f t="shared" si="89"/>
        <v>1361161</v>
      </c>
      <c r="BC398" s="122">
        <f t="shared" si="90"/>
        <v>3410639</v>
      </c>
      <c r="BD398" s="106"/>
    </row>
    <row r="399" spans="1:96" x14ac:dyDescent="0.25">
      <c r="A399" s="12" t="s">
        <v>95</v>
      </c>
      <c r="B399" s="105" t="s">
        <v>96</v>
      </c>
      <c r="C399" s="106" t="s">
        <v>97</v>
      </c>
      <c r="D399" s="13">
        <v>1067858450</v>
      </c>
      <c r="E399" s="105" t="s">
        <v>1922</v>
      </c>
      <c r="F399" s="107" t="s">
        <v>1923</v>
      </c>
      <c r="G399" s="106" t="s">
        <v>1299</v>
      </c>
      <c r="H399" s="107" t="s">
        <v>101</v>
      </c>
      <c r="I399" s="108" t="s">
        <v>159</v>
      </c>
      <c r="J399" s="108"/>
      <c r="K399" s="108"/>
      <c r="L399" s="109"/>
      <c r="M399" s="110"/>
      <c r="N399" s="109"/>
      <c r="O399" s="110"/>
      <c r="P399" s="110" t="s">
        <v>103</v>
      </c>
      <c r="Q399" s="107" t="s">
        <v>149</v>
      </c>
      <c r="R399" s="109"/>
      <c r="S399" s="112" t="s">
        <v>1564</v>
      </c>
      <c r="T399" s="113"/>
      <c r="U399" s="114">
        <v>203819</v>
      </c>
      <c r="V399" s="115">
        <v>32161</v>
      </c>
      <c r="W399" s="115">
        <f t="shared" ca="1" si="77"/>
        <v>42293.432304166665</v>
      </c>
      <c r="X399" s="116">
        <f t="shared" ca="1" si="82"/>
        <v>27.361643835616437</v>
      </c>
      <c r="Y399" s="117">
        <v>42046</v>
      </c>
      <c r="Z399" s="108">
        <f t="shared" ca="1" si="81"/>
        <v>0.67123287671232879</v>
      </c>
      <c r="AA399" s="118"/>
      <c r="AB399" s="119" t="s">
        <v>108</v>
      </c>
      <c r="AC399" s="119" t="s">
        <v>109</v>
      </c>
      <c r="AD399" s="120" t="s">
        <v>110</v>
      </c>
      <c r="AE399" s="119" t="s">
        <v>111</v>
      </c>
      <c r="AF399" s="108">
        <v>3100</v>
      </c>
      <c r="AG399" s="108" t="s">
        <v>70</v>
      </c>
      <c r="AH399" s="108" t="s">
        <v>124</v>
      </c>
      <c r="AI399" s="108" t="s">
        <v>155</v>
      </c>
      <c r="AJ399" s="108"/>
      <c r="AK399" s="115"/>
      <c r="AL399" s="115"/>
      <c r="AM399" s="130"/>
      <c r="AN399" s="14" t="s">
        <v>1924</v>
      </c>
      <c r="AO399" s="121">
        <f>VLOOKUP(I399,[3]DATOS!$B$6:$D$46,3)</f>
        <v>2049478</v>
      </c>
      <c r="AP399" s="122">
        <f t="shared" si="85"/>
        <v>1332161</v>
      </c>
      <c r="AQ399" s="122">
        <f t="shared" si="86"/>
        <v>3381639</v>
      </c>
      <c r="AR399" s="122">
        <f t="shared" si="87"/>
        <v>0</v>
      </c>
      <c r="AS399" s="122">
        <v>0</v>
      </c>
      <c r="AT399" s="122">
        <v>0</v>
      </c>
      <c r="AU399" s="122"/>
      <c r="AV399" s="122">
        <v>0</v>
      </c>
      <c r="AW399" s="122">
        <f t="shared" si="91"/>
        <v>29000</v>
      </c>
      <c r="AX399" s="122">
        <v>0</v>
      </c>
      <c r="AY399" s="124">
        <v>0</v>
      </c>
      <c r="AZ399" s="122">
        <f t="shared" si="79"/>
        <v>0</v>
      </c>
      <c r="BA399" s="122">
        <f t="shared" si="88"/>
        <v>2049478</v>
      </c>
      <c r="BB399" s="122">
        <f t="shared" si="89"/>
        <v>1361161</v>
      </c>
      <c r="BC399" s="122">
        <f t="shared" si="90"/>
        <v>3410639</v>
      </c>
      <c r="BD399" s="106"/>
    </row>
    <row r="400" spans="1:96" x14ac:dyDescent="0.25">
      <c r="A400" s="106" t="s">
        <v>95</v>
      </c>
      <c r="B400" s="105" t="s">
        <v>96</v>
      </c>
      <c r="C400" s="106" t="s">
        <v>97</v>
      </c>
      <c r="D400" s="132">
        <v>1018431494</v>
      </c>
      <c r="E400" s="105" t="s">
        <v>1925</v>
      </c>
      <c r="F400" s="105" t="s">
        <v>1926</v>
      </c>
      <c r="G400" s="106" t="s">
        <v>36</v>
      </c>
      <c r="H400" s="107" t="s">
        <v>101</v>
      </c>
      <c r="I400" s="108" t="s">
        <v>185</v>
      </c>
      <c r="J400" s="108"/>
      <c r="K400" s="108"/>
      <c r="L400" s="107"/>
      <c r="M400" s="108"/>
      <c r="N400" s="109"/>
      <c r="O400" s="110"/>
      <c r="P400" s="110" t="s">
        <v>103</v>
      </c>
      <c r="Q400" s="107" t="s">
        <v>321</v>
      </c>
      <c r="R400" s="111" t="s">
        <v>322</v>
      </c>
      <c r="S400" s="112" t="s">
        <v>106</v>
      </c>
      <c r="T400" s="112"/>
      <c r="U400" s="133">
        <v>235840</v>
      </c>
      <c r="V400" s="115">
        <v>32819</v>
      </c>
      <c r="W400" s="115">
        <f t="shared" ref="W400:W463" ca="1" si="92">NOW()</f>
        <v>42293.432304166665</v>
      </c>
      <c r="X400" s="116">
        <f t="shared" ca="1" si="82"/>
        <v>25.586301369863012</v>
      </c>
      <c r="Y400" s="117">
        <v>41926</v>
      </c>
      <c r="Z400" s="108">
        <f t="shared" ca="1" si="81"/>
        <v>0.99178082191780825</v>
      </c>
      <c r="AA400" s="118"/>
      <c r="AB400" s="119" t="s">
        <v>108</v>
      </c>
      <c r="AC400" s="119" t="s">
        <v>109</v>
      </c>
      <c r="AD400" s="120" t="s">
        <v>110</v>
      </c>
      <c r="AE400" s="119" t="s">
        <v>111</v>
      </c>
      <c r="AF400" s="108">
        <v>2015</v>
      </c>
      <c r="AG400" s="108" t="s">
        <v>70</v>
      </c>
      <c r="AH400" s="108" t="s">
        <v>260</v>
      </c>
      <c r="AI400" s="108" t="s">
        <v>155</v>
      </c>
      <c r="AJ400" s="108"/>
      <c r="AK400" s="115"/>
      <c r="AL400" s="115"/>
      <c r="AM400" s="115"/>
      <c r="AN400" s="15" t="s">
        <v>1927</v>
      </c>
      <c r="AO400" s="121">
        <f>VLOOKUP(I400,[3]DATOS!$B$6:$D$46,3)</f>
        <v>1466526</v>
      </c>
      <c r="AP400" s="122">
        <f t="shared" si="85"/>
        <v>953242</v>
      </c>
      <c r="AQ400" s="122">
        <f t="shared" si="86"/>
        <v>2419768</v>
      </c>
      <c r="AR400" s="122">
        <f t="shared" si="87"/>
        <v>0</v>
      </c>
      <c r="AS400" s="122">
        <v>0</v>
      </c>
      <c r="AT400" s="122">
        <v>0</v>
      </c>
      <c r="AU400" s="122"/>
      <c r="AV400" s="122">
        <v>0</v>
      </c>
      <c r="AW400" s="122">
        <f t="shared" si="91"/>
        <v>29000</v>
      </c>
      <c r="AX400" s="122">
        <v>0</v>
      </c>
      <c r="AY400" s="134">
        <v>0</v>
      </c>
      <c r="AZ400" s="122">
        <f t="shared" si="79"/>
        <v>0</v>
      </c>
      <c r="BA400" s="122">
        <f t="shared" si="88"/>
        <v>1466526</v>
      </c>
      <c r="BB400" s="122">
        <f t="shared" si="89"/>
        <v>982242</v>
      </c>
      <c r="BC400" s="122">
        <f t="shared" si="90"/>
        <v>2448768</v>
      </c>
      <c r="BD400" s="107"/>
    </row>
    <row r="401" spans="1:96" ht="51" x14ac:dyDescent="0.25">
      <c r="A401" s="106" t="s">
        <v>95</v>
      </c>
      <c r="B401" s="105" t="s">
        <v>96</v>
      </c>
      <c r="C401" s="106" t="s">
        <v>97</v>
      </c>
      <c r="D401" s="132">
        <v>45476851</v>
      </c>
      <c r="E401" s="105" t="s">
        <v>1928</v>
      </c>
      <c r="F401" s="107" t="s">
        <v>1929</v>
      </c>
      <c r="G401" s="106" t="s">
        <v>856</v>
      </c>
      <c r="H401" s="107" t="s">
        <v>421</v>
      </c>
      <c r="I401" s="110" t="s">
        <v>1930</v>
      </c>
      <c r="J401" s="108"/>
      <c r="K401" s="110"/>
      <c r="L401" s="107" t="s">
        <v>569</v>
      </c>
      <c r="M401" s="110" t="s">
        <v>570</v>
      </c>
      <c r="N401" s="109"/>
      <c r="O401" s="110"/>
      <c r="P401" s="110" t="s">
        <v>202</v>
      </c>
      <c r="Q401" s="107" t="s">
        <v>233</v>
      </c>
      <c r="R401" s="111" t="s">
        <v>120</v>
      </c>
      <c r="S401" s="112" t="s">
        <v>106</v>
      </c>
      <c r="T401" s="113" t="s">
        <v>1931</v>
      </c>
      <c r="U401" s="133">
        <v>55071</v>
      </c>
      <c r="V401" s="115">
        <v>24757</v>
      </c>
      <c r="W401" s="115">
        <f t="shared" ca="1" si="92"/>
        <v>42293.432304166665</v>
      </c>
      <c r="X401" s="116">
        <f t="shared" ca="1" si="82"/>
        <v>47.353424657534248</v>
      </c>
      <c r="Y401" s="117">
        <v>33401</v>
      </c>
      <c r="Z401" s="108">
        <f t="shared" ca="1" si="81"/>
        <v>24.010958904109589</v>
      </c>
      <c r="AA401" s="118"/>
      <c r="AB401" s="119" t="s">
        <v>152</v>
      </c>
      <c r="AC401" s="119" t="s">
        <v>153</v>
      </c>
      <c r="AD401" s="120" t="s">
        <v>110</v>
      </c>
      <c r="AE401" s="119" t="s">
        <v>111</v>
      </c>
      <c r="AF401" s="108">
        <v>1000</v>
      </c>
      <c r="AG401" s="108" t="s">
        <v>361</v>
      </c>
      <c r="AH401" s="108" t="s">
        <v>124</v>
      </c>
      <c r="AI401" s="108" t="s">
        <v>114</v>
      </c>
      <c r="AJ401" s="108"/>
      <c r="AK401" s="115">
        <v>41656</v>
      </c>
      <c r="AL401" s="115"/>
      <c r="AM401" s="115"/>
      <c r="AN401" s="15" t="s">
        <v>1932</v>
      </c>
      <c r="AO401" s="121">
        <f>VLOOKUP(I401,[3]DATOS!$B$6:$D$46,3)</f>
        <v>4320499</v>
      </c>
      <c r="AP401" s="122">
        <f t="shared" si="85"/>
        <v>2808324</v>
      </c>
      <c r="AQ401" s="122">
        <f t="shared" si="86"/>
        <v>7128823</v>
      </c>
      <c r="AR401" s="122">
        <f t="shared" si="87"/>
        <v>0</v>
      </c>
      <c r="AS401" s="122">
        <v>0</v>
      </c>
      <c r="AT401" s="122">
        <v>0</v>
      </c>
      <c r="AU401" s="122"/>
      <c r="AV401" s="122">
        <v>0</v>
      </c>
      <c r="AW401" s="122">
        <f t="shared" si="91"/>
        <v>29000</v>
      </c>
      <c r="AX401" s="122">
        <v>0</v>
      </c>
      <c r="AY401" s="134">
        <f>ROUND(AO401*15%,0)</f>
        <v>648075</v>
      </c>
      <c r="AZ401" s="122">
        <f t="shared" si="79"/>
        <v>0</v>
      </c>
      <c r="BA401" s="122">
        <f t="shared" si="88"/>
        <v>4320499</v>
      </c>
      <c r="BB401" s="122">
        <f t="shared" si="89"/>
        <v>3485399</v>
      </c>
      <c r="BC401" s="122">
        <f t="shared" si="90"/>
        <v>7805898</v>
      </c>
      <c r="BD401" s="106"/>
      <c r="BE401" s="125" t="str">
        <f>+CONCATENATE(Q401,R401)</f>
        <v>Despacho del Superintendente Delegado para la Protección de la Competencia</v>
      </c>
      <c r="BH401" s="126"/>
      <c r="BI401" s="127"/>
    </row>
    <row r="402" spans="1:96" x14ac:dyDescent="0.25">
      <c r="A402" s="106" t="s">
        <v>190</v>
      </c>
      <c r="B402" s="105" t="s">
        <v>127</v>
      </c>
      <c r="C402" s="106" t="s">
        <v>97</v>
      </c>
      <c r="D402" s="132">
        <v>52560685</v>
      </c>
      <c r="E402" s="105" t="s">
        <v>1933</v>
      </c>
      <c r="F402" s="107" t="s">
        <v>1934</v>
      </c>
      <c r="G402" s="106" t="s">
        <v>806</v>
      </c>
      <c r="H402" s="107" t="s">
        <v>247</v>
      </c>
      <c r="I402" s="108" t="s">
        <v>1128</v>
      </c>
      <c r="J402" s="108">
        <v>483</v>
      </c>
      <c r="K402" s="108"/>
      <c r="L402" s="107"/>
      <c r="M402" s="108"/>
      <c r="N402" s="109"/>
      <c r="O402" s="110"/>
      <c r="P402" s="110" t="s">
        <v>103</v>
      </c>
      <c r="Q402" s="107" t="s">
        <v>104</v>
      </c>
      <c r="R402" s="111" t="s">
        <v>105</v>
      </c>
      <c r="S402" s="112" t="s">
        <v>440</v>
      </c>
      <c r="T402" s="112"/>
      <c r="U402" s="195"/>
      <c r="V402" s="115">
        <v>26859</v>
      </c>
      <c r="W402" s="115">
        <f t="shared" ca="1" si="92"/>
        <v>42293.432304166665</v>
      </c>
      <c r="X402" s="116">
        <f t="shared" ca="1" si="82"/>
        <v>41.676712328767124</v>
      </c>
      <c r="Y402" s="117">
        <v>40990</v>
      </c>
      <c r="Z402" s="108">
        <f t="shared" ca="1" si="81"/>
        <v>3.5178082191780824</v>
      </c>
      <c r="AA402" s="118"/>
      <c r="AB402" s="119" t="s">
        <v>108</v>
      </c>
      <c r="AC402" s="119" t="s">
        <v>252</v>
      </c>
      <c r="AD402" s="120" t="s">
        <v>110</v>
      </c>
      <c r="AE402" s="119" t="s">
        <v>253</v>
      </c>
      <c r="AF402" s="108">
        <v>144</v>
      </c>
      <c r="AG402" s="108" t="s">
        <v>112</v>
      </c>
      <c r="AH402" s="108" t="s">
        <v>160</v>
      </c>
      <c r="AI402" s="108" t="s">
        <v>114</v>
      </c>
      <c r="AJ402" s="108"/>
      <c r="AK402" s="115">
        <v>41540</v>
      </c>
      <c r="AL402" s="115"/>
      <c r="AM402" s="115"/>
      <c r="AN402" s="16" t="s">
        <v>1935</v>
      </c>
      <c r="AO402" s="121">
        <f>VLOOKUP(I402,[3]DATOS!$B$6:$D$46,3)</f>
        <v>952085</v>
      </c>
      <c r="AP402" s="122">
        <f t="shared" si="85"/>
        <v>618855</v>
      </c>
      <c r="AQ402" s="122">
        <f t="shared" si="86"/>
        <v>1570940</v>
      </c>
      <c r="AR402" s="122">
        <f t="shared" si="87"/>
        <v>74000</v>
      </c>
      <c r="AS402" s="122">
        <v>0</v>
      </c>
      <c r="AT402" s="122">
        <v>0</v>
      </c>
      <c r="AU402" s="122"/>
      <c r="AV402" s="122">
        <v>0</v>
      </c>
      <c r="AW402" s="122">
        <f t="shared" si="91"/>
        <v>29000</v>
      </c>
      <c r="AX402" s="122">
        <v>0</v>
      </c>
      <c r="AY402" s="134">
        <f>ROUND(AO402*15%,0)</f>
        <v>142813</v>
      </c>
      <c r="AZ402" s="122">
        <f t="shared" si="79"/>
        <v>0</v>
      </c>
      <c r="BA402" s="122">
        <f t="shared" si="88"/>
        <v>1026085</v>
      </c>
      <c r="BB402" s="122">
        <f t="shared" si="89"/>
        <v>790668</v>
      </c>
      <c r="BC402" s="122">
        <f t="shared" si="90"/>
        <v>1816753</v>
      </c>
      <c r="BD402" s="106"/>
    </row>
    <row r="403" spans="1:96" ht="25.5" x14ac:dyDescent="0.25">
      <c r="A403" s="106" t="s">
        <v>140</v>
      </c>
      <c r="B403" s="105" t="s">
        <v>141</v>
      </c>
      <c r="C403" s="106" t="s">
        <v>142</v>
      </c>
      <c r="D403" s="132">
        <v>91517954</v>
      </c>
      <c r="E403" s="105" t="s">
        <v>1936</v>
      </c>
      <c r="F403" s="107" t="s">
        <v>1937</v>
      </c>
      <c r="G403" s="106" t="s">
        <v>286</v>
      </c>
      <c r="H403" s="107" t="s">
        <v>340</v>
      </c>
      <c r="I403" s="108" t="s">
        <v>736</v>
      </c>
      <c r="J403" s="108">
        <v>26</v>
      </c>
      <c r="K403" s="108"/>
      <c r="L403" s="111" t="s">
        <v>120</v>
      </c>
      <c r="M403" s="110"/>
      <c r="N403" s="109"/>
      <c r="O403" s="110"/>
      <c r="P403" s="110" t="s">
        <v>202</v>
      </c>
      <c r="Q403" s="107" t="s">
        <v>242</v>
      </c>
      <c r="R403" s="111" t="s">
        <v>1597</v>
      </c>
      <c r="S403" s="112" t="s">
        <v>106</v>
      </c>
      <c r="T403" s="113" t="s">
        <v>1938</v>
      </c>
      <c r="U403" s="133">
        <v>155457</v>
      </c>
      <c r="V403" s="115">
        <v>30383</v>
      </c>
      <c r="W403" s="115">
        <f t="shared" ca="1" si="92"/>
        <v>42293.432304166665</v>
      </c>
      <c r="X403" s="116">
        <f t="shared" ca="1" si="82"/>
        <v>32.158904109589038</v>
      </c>
      <c r="Y403" s="117">
        <v>41544</v>
      </c>
      <c r="Z403" s="108">
        <f t="shared" ca="1" si="81"/>
        <v>2.0246575342465754</v>
      </c>
      <c r="AA403" s="118"/>
      <c r="AB403" s="119" t="s">
        <v>168</v>
      </c>
      <c r="AC403" s="119" t="s">
        <v>168</v>
      </c>
      <c r="AD403" s="120"/>
      <c r="AE403" s="119" t="s">
        <v>738</v>
      </c>
      <c r="AF403" s="108">
        <v>1007</v>
      </c>
      <c r="AG403" s="108" t="s">
        <v>361</v>
      </c>
      <c r="AH403" s="108" t="s">
        <v>690</v>
      </c>
      <c r="AI403" s="108" t="s">
        <v>213</v>
      </c>
      <c r="AJ403" s="108"/>
      <c r="AK403" s="115"/>
      <c r="AL403" s="115"/>
      <c r="AM403" s="115"/>
      <c r="AN403" s="16" t="s">
        <v>1939</v>
      </c>
      <c r="AO403" s="121">
        <f>VLOOKUP(I403,[3]DATOS!$B$6:$D$46,3)</f>
        <v>3788988</v>
      </c>
      <c r="AP403" s="122">
        <f t="shared" si="85"/>
        <v>2462842</v>
      </c>
      <c r="AQ403" s="122">
        <f t="shared" si="86"/>
        <v>6251830</v>
      </c>
      <c r="AR403" s="122">
        <f t="shared" si="87"/>
        <v>0</v>
      </c>
      <c r="AS403" s="124">
        <f>ROUND(+AO403*50%,0)</f>
        <v>1894494</v>
      </c>
      <c r="AT403" s="122">
        <v>0</v>
      </c>
      <c r="AU403" s="122"/>
      <c r="AV403" s="122">
        <v>0</v>
      </c>
      <c r="AW403" s="122">
        <f t="shared" si="91"/>
        <v>29000</v>
      </c>
      <c r="AX403" s="122">
        <v>0</v>
      </c>
      <c r="AY403" s="134">
        <v>0</v>
      </c>
      <c r="AZ403" s="122">
        <f t="shared" si="79"/>
        <v>1231421</v>
      </c>
      <c r="BA403" s="122">
        <f t="shared" si="88"/>
        <v>5683482</v>
      </c>
      <c r="BB403" s="122">
        <f t="shared" si="89"/>
        <v>3723263</v>
      </c>
      <c r="BC403" s="122">
        <f t="shared" si="90"/>
        <v>9406745</v>
      </c>
      <c r="BD403" s="106"/>
      <c r="BE403" s="125" t="str">
        <f>+CONCATENATE(Q403,R403)</f>
        <v>Despacho del Superintendente- Grupo de Trabajo de Abogacía de la Competencia</v>
      </c>
      <c r="BH403" s="126"/>
      <c r="BI403" s="127"/>
      <c r="CR403" s="128"/>
    </row>
    <row r="404" spans="1:96" ht="25.5" x14ac:dyDescent="0.25">
      <c r="A404" s="106" t="s">
        <v>140</v>
      </c>
      <c r="B404" s="105" t="s">
        <v>141</v>
      </c>
      <c r="C404" s="106" t="s">
        <v>142</v>
      </c>
      <c r="D404" s="132">
        <v>80384455</v>
      </c>
      <c r="E404" s="105" t="s">
        <v>1940</v>
      </c>
      <c r="F404" s="107" t="s">
        <v>1941</v>
      </c>
      <c r="G404" s="106" t="s">
        <v>1942</v>
      </c>
      <c r="H404" s="107" t="s">
        <v>620</v>
      </c>
      <c r="I404" s="108" t="s">
        <v>1930</v>
      </c>
      <c r="J404" s="108">
        <v>46</v>
      </c>
      <c r="K404" s="108"/>
      <c r="L404" s="109"/>
      <c r="M404" s="110"/>
      <c r="N404" s="109"/>
      <c r="O404" s="136"/>
      <c r="P404" s="110" t="s">
        <v>103</v>
      </c>
      <c r="Q404" s="107" t="s">
        <v>167</v>
      </c>
      <c r="R404" s="111" t="s">
        <v>120</v>
      </c>
      <c r="S404" s="112" t="s">
        <v>846</v>
      </c>
      <c r="T404" s="113" t="s">
        <v>1943</v>
      </c>
      <c r="U404" s="133"/>
      <c r="V404" s="115">
        <v>26465</v>
      </c>
      <c r="W404" s="115">
        <f t="shared" ca="1" si="92"/>
        <v>42293.432304166665</v>
      </c>
      <c r="X404" s="116">
        <f t="shared" ca="1" si="82"/>
        <v>42.742465753424661</v>
      </c>
      <c r="Y404" s="117">
        <v>41331</v>
      </c>
      <c r="Z404" s="108">
        <f t="shared" ca="1" si="81"/>
        <v>2.6027397260273974</v>
      </c>
      <c r="AA404" s="118"/>
      <c r="AB404" s="119" t="s">
        <v>108</v>
      </c>
      <c r="AC404" s="119" t="s">
        <v>109</v>
      </c>
      <c r="AD404" s="120" t="s">
        <v>110</v>
      </c>
      <c r="AE404" s="119" t="s">
        <v>154</v>
      </c>
      <c r="AF404" s="108">
        <v>100</v>
      </c>
      <c r="AG404" s="108" t="s">
        <v>112</v>
      </c>
      <c r="AH404" s="108" t="s">
        <v>221</v>
      </c>
      <c r="AI404" s="108" t="s">
        <v>155</v>
      </c>
      <c r="AJ404" s="108"/>
      <c r="AK404" s="115"/>
      <c r="AL404" s="115"/>
      <c r="AM404" s="115"/>
      <c r="AN404" s="20" t="s">
        <v>1944</v>
      </c>
      <c r="AO404" s="121">
        <f>VLOOKUP(I404,[3]DATOS!$B$6:$D$46,3)</f>
        <v>4320499</v>
      </c>
      <c r="AP404" s="122">
        <f t="shared" si="85"/>
        <v>2808324</v>
      </c>
      <c r="AQ404" s="122">
        <f t="shared" si="86"/>
        <v>7128823</v>
      </c>
      <c r="AR404" s="122">
        <f t="shared" si="87"/>
        <v>0</v>
      </c>
      <c r="AS404" s="122">
        <v>0</v>
      </c>
      <c r="AT404" s="122">
        <v>0</v>
      </c>
      <c r="AU404" s="122"/>
      <c r="AV404" s="122">
        <v>0</v>
      </c>
      <c r="AW404" s="122">
        <f t="shared" si="91"/>
        <v>29000</v>
      </c>
      <c r="AX404" s="122">
        <v>0</v>
      </c>
      <c r="AY404" s="134">
        <v>0</v>
      </c>
      <c r="AZ404" s="122">
        <f t="shared" si="79"/>
        <v>0</v>
      </c>
      <c r="BA404" s="122">
        <f t="shared" si="88"/>
        <v>4320499</v>
      </c>
      <c r="BB404" s="122">
        <f t="shared" si="89"/>
        <v>2837324</v>
      </c>
      <c r="BC404" s="122">
        <f t="shared" si="90"/>
        <v>7157823</v>
      </c>
      <c r="BD404" s="106"/>
      <c r="BE404" s="125" t="str">
        <f>+CONCATENATE(Q404,R404)</f>
        <v>Secretaría General</v>
      </c>
      <c r="BH404" s="126"/>
      <c r="BI404" s="127"/>
    </row>
    <row r="405" spans="1:96" x14ac:dyDescent="0.25">
      <c r="A405" s="106" t="s">
        <v>95</v>
      </c>
      <c r="B405" s="105" t="s">
        <v>96</v>
      </c>
      <c r="C405" s="106" t="s">
        <v>97</v>
      </c>
      <c r="D405" s="132">
        <v>1143425889</v>
      </c>
      <c r="E405" s="105" t="s">
        <v>1945</v>
      </c>
      <c r="F405" s="107" t="s">
        <v>1946</v>
      </c>
      <c r="G405" s="106" t="s">
        <v>668</v>
      </c>
      <c r="H405" s="107" t="s">
        <v>101</v>
      </c>
      <c r="I405" s="108" t="s">
        <v>185</v>
      </c>
      <c r="J405" s="108"/>
      <c r="K405" s="108"/>
      <c r="L405" s="109"/>
      <c r="M405" s="110"/>
      <c r="N405" s="109"/>
      <c r="O405" s="110"/>
      <c r="P405" s="110" t="s">
        <v>202</v>
      </c>
      <c r="Q405" s="107" t="s">
        <v>233</v>
      </c>
      <c r="R405" s="111" t="s">
        <v>359</v>
      </c>
      <c r="S405" s="112" t="s">
        <v>1564</v>
      </c>
      <c r="T405" s="113"/>
      <c r="U405" s="133">
        <v>253746</v>
      </c>
      <c r="V405" s="115">
        <v>32917</v>
      </c>
      <c r="W405" s="115">
        <f t="shared" ca="1" si="92"/>
        <v>42293.432304166665</v>
      </c>
      <c r="X405" s="116">
        <f t="shared" ca="1" si="82"/>
        <v>25.323287671232876</v>
      </c>
      <c r="Y405" s="117">
        <v>42100</v>
      </c>
      <c r="Z405" s="108">
        <f t="shared" ca="1" si="81"/>
        <v>0.52054794520547942</v>
      </c>
      <c r="AA405" s="118"/>
      <c r="AB405" s="119" t="s">
        <v>108</v>
      </c>
      <c r="AC405" s="119" t="s">
        <v>109</v>
      </c>
      <c r="AD405" s="120" t="s">
        <v>110</v>
      </c>
      <c r="AE405" s="119" t="s">
        <v>111</v>
      </c>
      <c r="AF405" s="108">
        <v>1015</v>
      </c>
      <c r="AG405" s="108" t="s">
        <v>361</v>
      </c>
      <c r="AH405" s="108" t="s">
        <v>113</v>
      </c>
      <c r="AI405" s="108" t="s">
        <v>155</v>
      </c>
      <c r="AJ405" s="108"/>
      <c r="AK405" s="115"/>
      <c r="AL405" s="115"/>
      <c r="AM405" s="115"/>
      <c r="AN405" s="15" t="s">
        <v>1947</v>
      </c>
      <c r="AO405" s="121">
        <f>VLOOKUP(I405,[3]DATOS!$B$6:$D$46,3)</f>
        <v>1466526</v>
      </c>
      <c r="AP405" s="122">
        <f t="shared" si="85"/>
        <v>953242</v>
      </c>
      <c r="AQ405" s="122">
        <f t="shared" si="86"/>
        <v>2419768</v>
      </c>
      <c r="AR405" s="122">
        <f t="shared" si="87"/>
        <v>0</v>
      </c>
      <c r="AS405" s="122">
        <v>0</v>
      </c>
      <c r="AT405" s="122">
        <v>0</v>
      </c>
      <c r="AU405" s="122"/>
      <c r="AV405" s="122">
        <v>0</v>
      </c>
      <c r="AW405" s="122">
        <f t="shared" si="91"/>
        <v>29000</v>
      </c>
      <c r="AX405" s="122">
        <v>0</v>
      </c>
      <c r="AY405" s="134">
        <v>0</v>
      </c>
      <c r="AZ405" s="122">
        <f t="shared" si="79"/>
        <v>0</v>
      </c>
      <c r="BA405" s="122">
        <f t="shared" si="88"/>
        <v>1466526</v>
      </c>
      <c r="BB405" s="122">
        <f t="shared" si="89"/>
        <v>982242</v>
      </c>
      <c r="BC405" s="122">
        <f t="shared" si="90"/>
        <v>2448768</v>
      </c>
      <c r="BD405" s="106"/>
    </row>
    <row r="406" spans="1:96" x14ac:dyDescent="0.25">
      <c r="A406" s="106" t="s">
        <v>95</v>
      </c>
      <c r="B406" s="105" t="s">
        <v>96</v>
      </c>
      <c r="C406" s="106" t="s">
        <v>97</v>
      </c>
      <c r="D406" s="132">
        <v>35466106</v>
      </c>
      <c r="E406" s="105" t="s">
        <v>1948</v>
      </c>
      <c r="F406" s="107" t="s">
        <v>1949</v>
      </c>
      <c r="G406" s="106" t="s">
        <v>555</v>
      </c>
      <c r="H406" s="107" t="s">
        <v>421</v>
      </c>
      <c r="I406" s="108" t="s">
        <v>422</v>
      </c>
      <c r="J406" s="108">
        <v>567</v>
      </c>
      <c r="K406" s="108">
        <v>69</v>
      </c>
      <c r="L406" s="109" t="s">
        <v>146</v>
      </c>
      <c r="M406" s="110" t="s">
        <v>102</v>
      </c>
      <c r="N406" s="109" t="s">
        <v>148</v>
      </c>
      <c r="O406" s="110"/>
      <c r="P406" s="110" t="s">
        <v>103</v>
      </c>
      <c r="Q406" s="107" t="s">
        <v>249</v>
      </c>
      <c r="R406" s="111" t="s">
        <v>250</v>
      </c>
      <c r="S406" s="112" t="s">
        <v>106</v>
      </c>
      <c r="T406" s="113" t="s">
        <v>1950</v>
      </c>
      <c r="U406" s="133">
        <v>35953</v>
      </c>
      <c r="V406" s="115">
        <v>21756</v>
      </c>
      <c r="W406" s="115">
        <f t="shared" ca="1" si="92"/>
        <v>42293.432304166665</v>
      </c>
      <c r="X406" s="116">
        <f t="shared" ca="1" si="82"/>
        <v>55.454794520547942</v>
      </c>
      <c r="Y406" s="117">
        <v>33858</v>
      </c>
      <c r="Z406" s="108">
        <f t="shared" ca="1" si="81"/>
        <v>22.780821917808218</v>
      </c>
      <c r="AA406" s="118"/>
      <c r="AB406" s="119" t="s">
        <v>152</v>
      </c>
      <c r="AC406" s="119" t="s">
        <v>153</v>
      </c>
      <c r="AD406" s="120" t="s">
        <v>110</v>
      </c>
      <c r="AE406" s="119" t="s">
        <v>111</v>
      </c>
      <c r="AF406" s="108">
        <v>14</v>
      </c>
      <c r="AG406" s="108" t="s">
        <v>112</v>
      </c>
      <c r="AH406" s="108" t="s">
        <v>124</v>
      </c>
      <c r="AI406" s="108" t="s">
        <v>114</v>
      </c>
      <c r="AJ406" s="108"/>
      <c r="AK406" s="115">
        <v>37834</v>
      </c>
      <c r="AL406" s="115"/>
      <c r="AM406" s="115"/>
      <c r="AN406" s="15" t="s">
        <v>1951</v>
      </c>
      <c r="AO406" s="121">
        <f>VLOOKUP(I406,[3]DATOS!$B$6:$D$46,3)</f>
        <v>2779762</v>
      </c>
      <c r="AP406" s="122">
        <f t="shared" si="85"/>
        <v>1806845</v>
      </c>
      <c r="AQ406" s="122">
        <f t="shared" si="86"/>
        <v>4586607</v>
      </c>
      <c r="AR406" s="122">
        <f t="shared" si="87"/>
        <v>0</v>
      </c>
      <c r="AS406" s="122">
        <v>0</v>
      </c>
      <c r="AT406" s="122">
        <v>0</v>
      </c>
      <c r="AU406" s="122"/>
      <c r="AV406" s="122">
        <v>0</v>
      </c>
      <c r="AW406" s="122">
        <f t="shared" si="91"/>
        <v>29000</v>
      </c>
      <c r="AX406" s="122">
        <v>0</v>
      </c>
      <c r="AY406" s="134">
        <f>ROUND(AO406*15%,0)</f>
        <v>416964</v>
      </c>
      <c r="AZ406" s="122">
        <f t="shared" si="79"/>
        <v>0</v>
      </c>
      <c r="BA406" s="122">
        <f t="shared" si="88"/>
        <v>2779762</v>
      </c>
      <c r="BB406" s="122">
        <f t="shared" si="89"/>
        <v>2252809</v>
      </c>
      <c r="BC406" s="122">
        <f t="shared" si="90"/>
        <v>5032571</v>
      </c>
      <c r="BD406" s="106"/>
      <c r="BE406" s="125" t="str">
        <f>+CONCATENATE(Q406,R406)</f>
        <v>Oficina Asesora Jurídica- Grupo de Trabajo de Gestión Judicial</v>
      </c>
      <c r="BH406" s="126"/>
      <c r="BI406" s="127"/>
    </row>
    <row r="407" spans="1:96" ht="25.5" x14ac:dyDescent="0.25">
      <c r="A407" s="106" t="s">
        <v>95</v>
      </c>
      <c r="B407" s="105" t="s">
        <v>96</v>
      </c>
      <c r="C407" s="106" t="s">
        <v>97</v>
      </c>
      <c r="D407" s="132">
        <v>52057049</v>
      </c>
      <c r="E407" s="105" t="s">
        <v>1952</v>
      </c>
      <c r="F407" s="107" t="s">
        <v>1953</v>
      </c>
      <c r="G407" s="106" t="s">
        <v>36</v>
      </c>
      <c r="H407" s="107" t="s">
        <v>620</v>
      </c>
      <c r="I407" s="108" t="s">
        <v>422</v>
      </c>
      <c r="J407" s="108">
        <v>61</v>
      </c>
      <c r="K407" s="108"/>
      <c r="L407" s="109"/>
      <c r="M407" s="110"/>
      <c r="N407" s="109"/>
      <c r="O407" s="110"/>
      <c r="P407" s="110" t="s">
        <v>103</v>
      </c>
      <c r="Q407" s="107" t="s">
        <v>176</v>
      </c>
      <c r="R407" s="111" t="s">
        <v>120</v>
      </c>
      <c r="S407" s="112" t="s">
        <v>106</v>
      </c>
      <c r="T407" s="113" t="s">
        <v>1954</v>
      </c>
      <c r="U407" s="133">
        <v>87280</v>
      </c>
      <c r="V407" s="115">
        <v>26735</v>
      </c>
      <c r="W407" s="115">
        <f t="shared" ca="1" si="92"/>
        <v>42293.432304166665</v>
      </c>
      <c r="X407" s="116">
        <f t="shared" ca="1" si="82"/>
        <v>42.010958904109586</v>
      </c>
      <c r="Y407" s="117">
        <v>37545</v>
      </c>
      <c r="Z407" s="108">
        <f t="shared" ca="1" si="81"/>
        <v>12.821917808219178</v>
      </c>
      <c r="AA407" s="118"/>
      <c r="AB407" s="119" t="s">
        <v>108</v>
      </c>
      <c r="AC407" s="119" t="s">
        <v>109</v>
      </c>
      <c r="AD407" s="120" t="s">
        <v>110</v>
      </c>
      <c r="AE407" s="119" t="s">
        <v>111</v>
      </c>
      <c r="AF407" s="108">
        <v>6100</v>
      </c>
      <c r="AG407" s="108" t="s">
        <v>70</v>
      </c>
      <c r="AH407" s="108" t="s">
        <v>124</v>
      </c>
      <c r="AI407" s="108" t="s">
        <v>155</v>
      </c>
      <c r="AJ407" s="108"/>
      <c r="AK407" s="115">
        <v>37545</v>
      </c>
      <c r="AL407" s="115"/>
      <c r="AM407" s="115"/>
      <c r="AN407" s="15" t="s">
        <v>1955</v>
      </c>
      <c r="AO407" s="121">
        <f>VLOOKUP(I407,[3]DATOS!$B$6:$D$46,3)</f>
        <v>2779762</v>
      </c>
      <c r="AP407" s="122">
        <f t="shared" si="85"/>
        <v>1806845</v>
      </c>
      <c r="AQ407" s="122">
        <f t="shared" si="86"/>
        <v>4586607</v>
      </c>
      <c r="AR407" s="122">
        <f t="shared" si="87"/>
        <v>0</v>
      </c>
      <c r="AS407" s="122">
        <v>0</v>
      </c>
      <c r="AT407" s="122">
        <v>0</v>
      </c>
      <c r="AU407" s="122"/>
      <c r="AV407" s="122">
        <v>0</v>
      </c>
      <c r="AW407" s="122">
        <f t="shared" si="91"/>
        <v>29000</v>
      </c>
      <c r="AX407" s="122">
        <v>0</v>
      </c>
      <c r="AY407" s="134">
        <f>ROUND(AO407*15%,0)</f>
        <v>416964</v>
      </c>
      <c r="AZ407" s="122">
        <f t="shared" si="79"/>
        <v>0</v>
      </c>
      <c r="BA407" s="122">
        <f t="shared" si="88"/>
        <v>2779762</v>
      </c>
      <c r="BB407" s="122">
        <f t="shared" si="89"/>
        <v>2252809</v>
      </c>
      <c r="BC407" s="122">
        <f t="shared" si="90"/>
        <v>5032571</v>
      </c>
      <c r="BD407" s="106"/>
    </row>
    <row r="408" spans="1:96" x14ac:dyDescent="0.25">
      <c r="A408" s="106" t="s">
        <v>255</v>
      </c>
      <c r="B408" s="105" t="s">
        <v>141</v>
      </c>
      <c r="C408" s="106" t="s">
        <v>142</v>
      </c>
      <c r="D408" s="132">
        <v>79862767</v>
      </c>
      <c r="E408" s="105" t="s">
        <v>1956</v>
      </c>
      <c r="F408" s="107" t="s">
        <v>1957</v>
      </c>
      <c r="G408" s="106" t="s">
        <v>36</v>
      </c>
      <c r="H408" s="107" t="s">
        <v>101</v>
      </c>
      <c r="I408" s="108" t="s">
        <v>147</v>
      </c>
      <c r="J408" s="108">
        <v>236</v>
      </c>
      <c r="K408" s="108"/>
      <c r="L408" s="109"/>
      <c r="M408" s="110"/>
      <c r="N408" s="109"/>
      <c r="O408" s="110"/>
      <c r="P408" s="110" t="s">
        <v>103</v>
      </c>
      <c r="Q408" s="107" t="s">
        <v>217</v>
      </c>
      <c r="R408" s="111" t="s">
        <v>461</v>
      </c>
      <c r="S408" s="112" t="s">
        <v>1000</v>
      </c>
      <c r="T408" s="151" t="s">
        <v>1958</v>
      </c>
      <c r="U408" s="133" t="s">
        <v>1959</v>
      </c>
      <c r="V408" s="115">
        <v>28020</v>
      </c>
      <c r="W408" s="115">
        <f t="shared" ca="1" si="92"/>
        <v>42293.432304166665</v>
      </c>
      <c r="X408" s="116">
        <f t="shared" ca="1" si="82"/>
        <v>38.545205479452058</v>
      </c>
      <c r="Y408" s="117">
        <v>40695</v>
      </c>
      <c r="Z408" s="108">
        <f t="shared" ca="1" si="81"/>
        <v>4.3150684931506849</v>
      </c>
      <c r="AA408" s="118"/>
      <c r="AB408" s="119" t="s">
        <v>108</v>
      </c>
      <c r="AC408" s="119" t="s">
        <v>109</v>
      </c>
      <c r="AD408" s="120" t="s">
        <v>110</v>
      </c>
      <c r="AE408" s="119" t="s">
        <v>154</v>
      </c>
      <c r="AF408" s="108">
        <v>2021</v>
      </c>
      <c r="AG408" s="108" t="s">
        <v>70</v>
      </c>
      <c r="AH408" s="108" t="s">
        <v>113</v>
      </c>
      <c r="AI408" s="108" t="s">
        <v>196</v>
      </c>
      <c r="AJ408" s="108"/>
      <c r="AK408" s="115">
        <v>41073</v>
      </c>
      <c r="AL408" s="115"/>
      <c r="AM408" s="115" t="s">
        <v>1960</v>
      </c>
      <c r="AN408" s="15" t="s">
        <v>1961</v>
      </c>
      <c r="AO408" s="121">
        <f>VLOOKUP(I408,[3]DATOS!$B$6:$D$46,3)</f>
        <v>1887093</v>
      </c>
      <c r="AP408" s="122">
        <f t="shared" si="85"/>
        <v>1226610</v>
      </c>
      <c r="AQ408" s="122">
        <f t="shared" si="86"/>
        <v>3113703</v>
      </c>
      <c r="AR408" s="122">
        <f t="shared" si="87"/>
        <v>0</v>
      </c>
      <c r="AS408" s="122">
        <v>0</v>
      </c>
      <c r="AT408" s="122">
        <v>0</v>
      </c>
      <c r="AU408" s="122"/>
      <c r="AV408" s="122">
        <v>0</v>
      </c>
      <c r="AW408" s="122">
        <f t="shared" si="91"/>
        <v>29000</v>
      </c>
      <c r="AX408" s="122">
        <v>0</v>
      </c>
      <c r="AY408" s="134">
        <f>ROUND(AO408*15%,0)</f>
        <v>283064</v>
      </c>
      <c r="AZ408" s="122">
        <f t="shared" si="79"/>
        <v>0</v>
      </c>
      <c r="BA408" s="122">
        <f t="shared" si="88"/>
        <v>1887093</v>
      </c>
      <c r="BB408" s="122">
        <f t="shared" si="89"/>
        <v>1538674</v>
      </c>
      <c r="BC408" s="122">
        <f t="shared" si="90"/>
        <v>3425767</v>
      </c>
      <c r="BD408" s="106"/>
      <c r="BE408" s="125" t="str">
        <f>+CONCATENATE(Q408,R408)</f>
        <v>Dirección de Nuevas Creaciones- Grupo de Trabajo del Sector de Ingenierías</v>
      </c>
      <c r="BH408" s="126"/>
      <c r="BI408" s="127"/>
    </row>
    <row r="409" spans="1:96" ht="38.25" x14ac:dyDescent="0.25">
      <c r="A409" s="106" t="s">
        <v>95</v>
      </c>
      <c r="B409" s="105" t="s">
        <v>127</v>
      </c>
      <c r="C409" s="106" t="s">
        <v>97</v>
      </c>
      <c r="D409" s="132">
        <v>52283206</v>
      </c>
      <c r="E409" s="105" t="s">
        <v>1962</v>
      </c>
      <c r="F409" s="107" t="s">
        <v>1963</v>
      </c>
      <c r="G409" s="106" t="s">
        <v>36</v>
      </c>
      <c r="H409" s="107" t="s">
        <v>130</v>
      </c>
      <c r="I409" s="108" t="s">
        <v>131</v>
      </c>
      <c r="J409" s="108">
        <v>424</v>
      </c>
      <c r="K409" s="108"/>
      <c r="L409" s="109"/>
      <c r="M409" s="110"/>
      <c r="N409" s="109"/>
      <c r="O409" s="110"/>
      <c r="P409" s="110" t="s">
        <v>103</v>
      </c>
      <c r="Q409" s="107" t="s">
        <v>104</v>
      </c>
      <c r="R409" s="109" t="s">
        <v>186</v>
      </c>
      <c r="S409" s="112" t="s">
        <v>1964</v>
      </c>
      <c r="T409" s="113"/>
      <c r="U409" s="133"/>
      <c r="V409" s="115">
        <v>28266</v>
      </c>
      <c r="W409" s="115">
        <f t="shared" ca="1" si="92"/>
        <v>42293.432304166665</v>
      </c>
      <c r="X409" s="116">
        <f t="shared" ca="1" si="82"/>
        <v>37.876712328767127</v>
      </c>
      <c r="Y409" s="117">
        <v>36726</v>
      </c>
      <c r="Z409" s="108">
        <f t="shared" ca="1" si="81"/>
        <v>15.032876712328767</v>
      </c>
      <c r="AA409" s="118"/>
      <c r="AB409" s="119" t="s">
        <v>108</v>
      </c>
      <c r="AC409" s="119" t="s">
        <v>136</v>
      </c>
      <c r="AD409" s="120" t="s">
        <v>110</v>
      </c>
      <c r="AE409" s="119" t="s">
        <v>137</v>
      </c>
      <c r="AF409" s="108">
        <v>141</v>
      </c>
      <c r="AG409" s="108" t="s">
        <v>112</v>
      </c>
      <c r="AH409" s="108" t="s">
        <v>124</v>
      </c>
      <c r="AI409" s="108" t="s">
        <v>114</v>
      </c>
      <c r="AJ409" s="108"/>
      <c r="AK409" s="115">
        <v>40981</v>
      </c>
      <c r="AL409" s="115"/>
      <c r="AM409" s="115" t="s">
        <v>125</v>
      </c>
      <c r="AN409" s="30" t="s">
        <v>1965</v>
      </c>
      <c r="AO409" s="121">
        <f>VLOOKUP(I409,[3]DATOS!$B$6:$D$46,3)</f>
        <v>1110954</v>
      </c>
      <c r="AP409" s="122">
        <f t="shared" si="85"/>
        <v>722120</v>
      </c>
      <c r="AQ409" s="122">
        <f t="shared" si="86"/>
        <v>1833074</v>
      </c>
      <c r="AR409" s="122">
        <f t="shared" si="87"/>
        <v>74000</v>
      </c>
      <c r="AS409" s="122">
        <v>0</v>
      </c>
      <c r="AT409" s="122">
        <v>0</v>
      </c>
      <c r="AU409" s="122"/>
      <c r="AV409" s="122">
        <v>0</v>
      </c>
      <c r="AW409" s="122">
        <f t="shared" si="91"/>
        <v>29000</v>
      </c>
      <c r="AX409" s="122">
        <v>0</v>
      </c>
      <c r="AY409" s="134">
        <f>ROUND(AO409*15%,0)</f>
        <v>166643</v>
      </c>
      <c r="AZ409" s="122">
        <f t="shared" ref="AZ409:AZ472" si="93">ROUND(+AS409*65%,0)</f>
        <v>0</v>
      </c>
      <c r="BA409" s="122">
        <f t="shared" si="88"/>
        <v>1184954</v>
      </c>
      <c r="BB409" s="122">
        <f t="shared" si="89"/>
        <v>917763</v>
      </c>
      <c r="BC409" s="122">
        <f t="shared" si="90"/>
        <v>2102717</v>
      </c>
      <c r="BD409" s="106"/>
      <c r="BE409" s="125" t="str">
        <f>+CONCATENATE(Q409,R409)</f>
        <v>Dirección Administrativa- Grupo de Trabajo de Gestión Documental y Recursos Físicos</v>
      </c>
      <c r="BH409" s="126"/>
      <c r="BI409" s="127"/>
    </row>
    <row r="410" spans="1:96" ht="25.5" x14ac:dyDescent="0.25">
      <c r="A410" s="106" t="s">
        <v>140</v>
      </c>
      <c r="B410" s="105" t="s">
        <v>206</v>
      </c>
      <c r="C410" s="106" t="s">
        <v>142</v>
      </c>
      <c r="D410" s="132">
        <v>79405364</v>
      </c>
      <c r="E410" s="105" t="s">
        <v>1247</v>
      </c>
      <c r="F410" s="107" t="s">
        <v>1966</v>
      </c>
      <c r="G410" s="106" t="s">
        <v>36</v>
      </c>
      <c r="H410" s="107" t="s">
        <v>241</v>
      </c>
      <c r="I410" s="108" t="s">
        <v>209</v>
      </c>
      <c r="J410" s="108">
        <v>404</v>
      </c>
      <c r="K410" s="108"/>
      <c r="L410" s="109"/>
      <c r="M410" s="110"/>
      <c r="N410" s="109"/>
      <c r="O410" s="110"/>
      <c r="P410" s="110" t="s">
        <v>103</v>
      </c>
      <c r="Q410" s="107" t="s">
        <v>104</v>
      </c>
      <c r="R410" s="109" t="s">
        <v>186</v>
      </c>
      <c r="S410" s="112" t="s">
        <v>1967</v>
      </c>
      <c r="T410" s="113"/>
      <c r="U410" s="133"/>
      <c r="V410" s="115">
        <v>24439</v>
      </c>
      <c r="W410" s="115">
        <f t="shared" ca="1" si="92"/>
        <v>42293.432304166665</v>
      </c>
      <c r="X410" s="116">
        <f t="shared" ca="1" si="82"/>
        <v>48.213698630136989</v>
      </c>
      <c r="Y410" s="117">
        <v>34016</v>
      </c>
      <c r="Z410" s="108">
        <f t="shared" ca="1" si="81"/>
        <v>22.356164383561644</v>
      </c>
      <c r="AA410" s="118"/>
      <c r="AB410" s="119" t="s">
        <v>558</v>
      </c>
      <c r="AC410" s="119" t="s">
        <v>1046</v>
      </c>
      <c r="AD410" s="120" t="s">
        <v>560</v>
      </c>
      <c r="AE410" s="119" t="s">
        <v>211</v>
      </c>
      <c r="AF410" s="108">
        <v>141</v>
      </c>
      <c r="AG410" s="108" t="s">
        <v>112</v>
      </c>
      <c r="AH410" s="108" t="s">
        <v>124</v>
      </c>
      <c r="AI410" s="108" t="s">
        <v>196</v>
      </c>
      <c r="AJ410" s="108"/>
      <c r="AK410" s="115"/>
      <c r="AL410" s="115"/>
      <c r="AM410" s="115"/>
      <c r="AN410" s="17" t="s">
        <v>1968</v>
      </c>
      <c r="AO410" s="121">
        <f>VLOOKUP(I410,[3]DATOS!$B$6:$D$46,3)</f>
        <v>1382979</v>
      </c>
      <c r="AP410" s="122">
        <f t="shared" si="85"/>
        <v>898936</v>
      </c>
      <c r="AQ410" s="122">
        <f t="shared" si="86"/>
        <v>2281915</v>
      </c>
      <c r="AR410" s="122">
        <f t="shared" si="87"/>
        <v>0</v>
      </c>
      <c r="AS410" s="122">
        <v>0</v>
      </c>
      <c r="AT410" s="122">
        <v>0</v>
      </c>
      <c r="AU410" s="122"/>
      <c r="AV410" s="122">
        <v>0</v>
      </c>
      <c r="AW410" s="122">
        <f t="shared" si="91"/>
        <v>29000</v>
      </c>
      <c r="AX410" s="122">
        <v>0</v>
      </c>
      <c r="AY410" s="134">
        <f>ROUND(AO410*15%,0)</f>
        <v>207447</v>
      </c>
      <c r="AZ410" s="122">
        <f t="shared" si="93"/>
        <v>0</v>
      </c>
      <c r="BA410" s="122">
        <f t="shared" si="88"/>
        <v>1382979</v>
      </c>
      <c r="BB410" s="122">
        <f t="shared" si="89"/>
        <v>1135383</v>
      </c>
      <c r="BC410" s="122">
        <f t="shared" si="90"/>
        <v>2518362</v>
      </c>
      <c r="BD410" s="85"/>
      <c r="BE410" s="125" t="str">
        <f>+CONCATENATE(Q410,R410)</f>
        <v>Dirección Administrativa- Grupo de Trabajo de Gestión Documental y Recursos Físicos</v>
      </c>
      <c r="BH410" s="135"/>
      <c r="BI410" s="127"/>
    </row>
    <row r="411" spans="1:96" ht="25.5" x14ac:dyDescent="0.25">
      <c r="A411" s="140" t="s">
        <v>95</v>
      </c>
      <c r="B411" s="105" t="s">
        <v>96</v>
      </c>
      <c r="C411" s="106" t="s">
        <v>97</v>
      </c>
      <c r="D411" s="174">
        <v>21070588</v>
      </c>
      <c r="E411" s="142" t="s">
        <v>1969</v>
      </c>
      <c r="F411" s="142" t="s">
        <v>1970</v>
      </c>
      <c r="G411" s="140" t="s">
        <v>36</v>
      </c>
      <c r="H411" s="107" t="s">
        <v>101</v>
      </c>
      <c r="I411" s="108" t="s">
        <v>358</v>
      </c>
      <c r="J411" s="108">
        <v>283</v>
      </c>
      <c r="K411" s="108"/>
      <c r="L411" s="109"/>
      <c r="M411" s="110"/>
      <c r="N411" s="109"/>
      <c r="O411" s="110" t="s">
        <v>467</v>
      </c>
      <c r="P411" s="110" t="s">
        <v>103</v>
      </c>
      <c r="Q411" s="107" t="s">
        <v>321</v>
      </c>
      <c r="R411" s="109" t="s">
        <v>933</v>
      </c>
      <c r="S411" s="112" t="s">
        <v>106</v>
      </c>
      <c r="T411" s="143" t="s">
        <v>517</v>
      </c>
      <c r="U411" s="140">
        <v>54471</v>
      </c>
      <c r="V411" s="145">
        <v>21158</v>
      </c>
      <c r="W411" s="146">
        <f t="shared" ca="1" si="92"/>
        <v>42293.432304166665</v>
      </c>
      <c r="X411" s="147">
        <f t="shared" ca="1" si="82"/>
        <v>57.073972602739723</v>
      </c>
      <c r="Y411" s="148">
        <v>40695</v>
      </c>
      <c r="Z411" s="147">
        <f t="shared" ca="1" si="81"/>
        <v>4.3150684931506849</v>
      </c>
      <c r="AA411" s="118"/>
      <c r="AB411" s="119" t="s">
        <v>108</v>
      </c>
      <c r="AC411" s="119" t="s">
        <v>109</v>
      </c>
      <c r="AD411" s="120" t="s">
        <v>110</v>
      </c>
      <c r="AE411" s="119" t="s">
        <v>111</v>
      </c>
      <c r="AF411" s="108">
        <v>2012</v>
      </c>
      <c r="AG411" s="108" t="s">
        <v>70</v>
      </c>
      <c r="AH411" s="149" t="s">
        <v>113</v>
      </c>
      <c r="AI411" s="108" t="s">
        <v>114</v>
      </c>
      <c r="AJ411" s="108"/>
      <c r="AK411" s="115" t="s">
        <v>1971</v>
      </c>
      <c r="AL411" s="115"/>
      <c r="AM411" s="115" t="s">
        <v>197</v>
      </c>
      <c r="AN411" s="29" t="s">
        <v>1972</v>
      </c>
      <c r="AO411" s="121">
        <f>VLOOKUP(I411,[3]DATOS!$B$6:$D$46,3)</f>
        <v>1694203</v>
      </c>
      <c r="AP411" s="122">
        <f t="shared" si="85"/>
        <v>1101232</v>
      </c>
      <c r="AQ411" s="122">
        <f t="shared" si="86"/>
        <v>2795435</v>
      </c>
      <c r="AR411" s="122">
        <f t="shared" si="87"/>
        <v>0</v>
      </c>
      <c r="AS411" s="122">
        <v>0</v>
      </c>
      <c r="AT411" s="122">
        <v>0</v>
      </c>
      <c r="AU411" s="122"/>
      <c r="AV411" s="122">
        <v>0</v>
      </c>
      <c r="AW411" s="122">
        <f t="shared" si="91"/>
        <v>29000</v>
      </c>
      <c r="AX411" s="122">
        <v>0</v>
      </c>
      <c r="AY411" s="134">
        <v>0</v>
      </c>
      <c r="AZ411" s="122">
        <f t="shared" si="93"/>
        <v>0</v>
      </c>
      <c r="BA411" s="122">
        <f t="shared" si="88"/>
        <v>1694203</v>
      </c>
      <c r="BB411" s="122">
        <f t="shared" si="89"/>
        <v>1130232</v>
      </c>
      <c r="BC411" s="122">
        <f t="shared" si="90"/>
        <v>2824435</v>
      </c>
      <c r="BD411" s="106"/>
      <c r="BS411" s="103"/>
      <c r="BT411" s="103"/>
    </row>
    <row r="412" spans="1:96" ht="38.25" x14ac:dyDescent="0.25">
      <c r="A412" s="106" t="s">
        <v>95</v>
      </c>
      <c r="B412" s="105" t="s">
        <v>457</v>
      </c>
      <c r="C412" s="106" t="s">
        <v>97</v>
      </c>
      <c r="D412" s="132">
        <v>51832485</v>
      </c>
      <c r="E412" s="105" t="s">
        <v>1973</v>
      </c>
      <c r="F412" s="107" t="s">
        <v>1974</v>
      </c>
      <c r="G412" s="106" t="s">
        <v>36</v>
      </c>
      <c r="H412" s="107" t="s">
        <v>421</v>
      </c>
      <c r="I412" s="108" t="s">
        <v>422</v>
      </c>
      <c r="J412" s="108">
        <v>570</v>
      </c>
      <c r="K412" s="108">
        <v>226</v>
      </c>
      <c r="L412" s="109" t="s">
        <v>146</v>
      </c>
      <c r="M412" s="110" t="s">
        <v>147</v>
      </c>
      <c r="N412" s="109" t="s">
        <v>148</v>
      </c>
      <c r="O412" s="110"/>
      <c r="P412" s="110" t="s">
        <v>202</v>
      </c>
      <c r="Q412" s="107" t="s">
        <v>352</v>
      </c>
      <c r="R412" s="111" t="s">
        <v>120</v>
      </c>
      <c r="S412" s="112" t="s">
        <v>334</v>
      </c>
      <c r="T412" s="113" t="s">
        <v>1975</v>
      </c>
      <c r="U412" s="133" t="s">
        <v>1976</v>
      </c>
      <c r="V412" s="115">
        <v>24366</v>
      </c>
      <c r="W412" s="115">
        <f t="shared" ca="1" si="92"/>
        <v>42293.432304166665</v>
      </c>
      <c r="X412" s="116">
        <f t="shared" ca="1" si="82"/>
        <v>48.410958904109592</v>
      </c>
      <c r="Y412" s="117">
        <v>34366</v>
      </c>
      <c r="Z412" s="108">
        <f t="shared" ca="1" si="81"/>
        <v>21.410958904109588</v>
      </c>
      <c r="AA412" s="118"/>
      <c r="AB412" s="119" t="s">
        <v>152</v>
      </c>
      <c r="AC412" s="119" t="s">
        <v>153</v>
      </c>
      <c r="AD412" s="120" t="s">
        <v>110</v>
      </c>
      <c r="AE412" s="119" t="s">
        <v>111</v>
      </c>
      <c r="AF412" s="108">
        <v>3000</v>
      </c>
      <c r="AG412" s="108" t="s">
        <v>70</v>
      </c>
      <c r="AH412" s="108" t="s">
        <v>124</v>
      </c>
      <c r="AI412" s="108" t="s">
        <v>114</v>
      </c>
      <c r="AJ412" s="108"/>
      <c r="AK412" s="115">
        <v>40927</v>
      </c>
      <c r="AL412" s="139"/>
      <c r="AM412" s="115" t="s">
        <v>125</v>
      </c>
      <c r="AN412" s="19" t="s">
        <v>1977</v>
      </c>
      <c r="AO412" s="121">
        <f>VLOOKUP(I412,[3]DATOS!$B$6:$D$46,3)</f>
        <v>2779762</v>
      </c>
      <c r="AP412" s="122">
        <f t="shared" si="85"/>
        <v>1806845</v>
      </c>
      <c r="AQ412" s="122">
        <f t="shared" si="86"/>
        <v>4586607</v>
      </c>
      <c r="AR412" s="122">
        <f t="shared" si="87"/>
        <v>0</v>
      </c>
      <c r="AS412" s="122">
        <v>0</v>
      </c>
      <c r="AT412" s="122">
        <v>0</v>
      </c>
      <c r="AU412" s="122"/>
      <c r="AV412" s="122">
        <v>0</v>
      </c>
      <c r="AW412" s="122">
        <f t="shared" si="91"/>
        <v>29000</v>
      </c>
      <c r="AX412" s="122">
        <v>0</v>
      </c>
      <c r="AY412" s="134">
        <f>ROUND(AO412*15%,0)</f>
        <v>416964</v>
      </c>
      <c r="AZ412" s="122">
        <f t="shared" si="93"/>
        <v>0</v>
      </c>
      <c r="BA412" s="122">
        <f t="shared" si="88"/>
        <v>2779762</v>
      </c>
      <c r="BB412" s="122">
        <f t="shared" si="89"/>
        <v>2252809</v>
      </c>
      <c r="BC412" s="122">
        <f t="shared" si="90"/>
        <v>5032571</v>
      </c>
      <c r="BD412" s="106"/>
    </row>
    <row r="413" spans="1:96" x14ac:dyDescent="0.25">
      <c r="A413" s="106" t="s">
        <v>95</v>
      </c>
      <c r="B413" s="105" t="s">
        <v>96</v>
      </c>
      <c r="C413" s="106" t="s">
        <v>97</v>
      </c>
      <c r="D413" s="132">
        <v>39651221</v>
      </c>
      <c r="E413" s="105" t="s">
        <v>1978</v>
      </c>
      <c r="F413" s="107" t="s">
        <v>1979</v>
      </c>
      <c r="G413" s="106" t="s">
        <v>1980</v>
      </c>
      <c r="H413" s="107" t="s">
        <v>756</v>
      </c>
      <c r="I413" s="108" t="s">
        <v>757</v>
      </c>
      <c r="J413" s="108"/>
      <c r="K413" s="108"/>
      <c r="L413" s="109"/>
      <c r="M413" s="110"/>
      <c r="N413" s="109"/>
      <c r="O413" s="110"/>
      <c r="P413" s="110" t="s">
        <v>103</v>
      </c>
      <c r="Q413" s="107" t="s">
        <v>176</v>
      </c>
      <c r="R413" s="111" t="s">
        <v>120</v>
      </c>
      <c r="S413" s="112" t="s">
        <v>106</v>
      </c>
      <c r="T413" s="113" t="s">
        <v>259</v>
      </c>
      <c r="U413" s="133">
        <v>99987</v>
      </c>
      <c r="V413" s="115">
        <v>25025</v>
      </c>
      <c r="W413" s="115">
        <f t="shared" ca="1" si="92"/>
        <v>42293.432304166665</v>
      </c>
      <c r="X413" s="116">
        <f t="shared" ca="1" si="82"/>
        <v>46.630136986301373</v>
      </c>
      <c r="Y413" s="117">
        <v>36672</v>
      </c>
      <c r="Z413" s="108">
        <f t="shared" ca="1" si="81"/>
        <v>15.178082191780822</v>
      </c>
      <c r="AA413" s="118"/>
      <c r="AB413" s="119" t="s">
        <v>168</v>
      </c>
      <c r="AC413" s="119" t="s">
        <v>168</v>
      </c>
      <c r="AD413" s="120"/>
      <c r="AE413" s="119" t="s">
        <v>169</v>
      </c>
      <c r="AF413" s="108">
        <v>6100</v>
      </c>
      <c r="AG413" s="108" t="s">
        <v>70</v>
      </c>
      <c r="AH413" s="108" t="s">
        <v>160</v>
      </c>
      <c r="AI413" s="108" t="s">
        <v>114</v>
      </c>
      <c r="AJ413" s="108"/>
      <c r="AK413" s="115">
        <v>41660</v>
      </c>
      <c r="AL413" s="115"/>
      <c r="AM413" s="115"/>
      <c r="AN413" s="15" t="s">
        <v>1981</v>
      </c>
      <c r="AO413" s="121">
        <f>VLOOKUP(I413,[3]DATOS!$B$6:$D$46,3)</f>
        <v>4100816</v>
      </c>
      <c r="AP413" s="122">
        <f t="shared" si="85"/>
        <v>2665530</v>
      </c>
      <c r="AQ413" s="122">
        <f t="shared" si="86"/>
        <v>6766346</v>
      </c>
      <c r="AR413" s="122">
        <f t="shared" si="87"/>
        <v>0</v>
      </c>
      <c r="AS413" s="173">
        <f>ROUND(+AO413*35%,0)</f>
        <v>1435286</v>
      </c>
      <c r="AT413" s="122">
        <v>0</v>
      </c>
      <c r="AU413" s="122"/>
      <c r="AV413" s="122">
        <v>0</v>
      </c>
      <c r="AW413" s="122">
        <f t="shared" si="91"/>
        <v>29000</v>
      </c>
      <c r="AX413" s="122">
        <v>0</v>
      </c>
      <c r="AY413" s="134">
        <f>ROUND(AO413*15%,0)</f>
        <v>615122</v>
      </c>
      <c r="AZ413" s="122">
        <f t="shared" si="93"/>
        <v>932936</v>
      </c>
      <c r="BA413" s="122">
        <f t="shared" si="88"/>
        <v>5536102</v>
      </c>
      <c r="BB413" s="122">
        <f t="shared" si="89"/>
        <v>4242588</v>
      </c>
      <c r="BC413" s="122">
        <f t="shared" si="90"/>
        <v>9778690</v>
      </c>
      <c r="BD413" s="106"/>
      <c r="BS413" s="103"/>
    </row>
    <row r="414" spans="1:96" ht="25.5" x14ac:dyDescent="0.25">
      <c r="A414" s="106" t="s">
        <v>140</v>
      </c>
      <c r="B414" s="105" t="s">
        <v>206</v>
      </c>
      <c r="C414" s="106" t="s">
        <v>142</v>
      </c>
      <c r="D414" s="132">
        <v>19316758</v>
      </c>
      <c r="E414" s="105" t="s">
        <v>1982</v>
      </c>
      <c r="F414" s="107" t="s">
        <v>1979</v>
      </c>
      <c r="G414" s="106" t="s">
        <v>36</v>
      </c>
      <c r="H414" s="107" t="s">
        <v>130</v>
      </c>
      <c r="I414" s="108" t="s">
        <v>209</v>
      </c>
      <c r="J414" s="108">
        <v>398</v>
      </c>
      <c r="K414" s="108"/>
      <c r="L414" s="109"/>
      <c r="M414" s="110"/>
      <c r="N414" s="109"/>
      <c r="O414" s="110"/>
      <c r="P414" s="110" t="s">
        <v>202</v>
      </c>
      <c r="Q414" s="107" t="s">
        <v>203</v>
      </c>
      <c r="R414" s="109" t="s">
        <v>366</v>
      </c>
      <c r="S414" s="112" t="s">
        <v>1778</v>
      </c>
      <c r="T414" s="113"/>
      <c r="U414" s="133"/>
      <c r="V414" s="115">
        <v>21254</v>
      </c>
      <c r="W414" s="115">
        <f t="shared" ca="1" si="92"/>
        <v>42293.432304166665</v>
      </c>
      <c r="X414" s="116">
        <f t="shared" ca="1" si="82"/>
        <v>56.81095890410959</v>
      </c>
      <c r="Y414" s="117">
        <v>36801</v>
      </c>
      <c r="Z414" s="108">
        <f t="shared" ca="1" si="81"/>
        <v>14.832876712328767</v>
      </c>
      <c r="AA414" s="118"/>
      <c r="AB414" s="119" t="s">
        <v>108</v>
      </c>
      <c r="AC414" s="119" t="s">
        <v>136</v>
      </c>
      <c r="AD414" s="120" t="s">
        <v>110</v>
      </c>
      <c r="AE414" s="119" t="s">
        <v>211</v>
      </c>
      <c r="AF414" s="108">
        <v>4040</v>
      </c>
      <c r="AG414" s="108" t="s">
        <v>70</v>
      </c>
      <c r="AH414" s="108" t="s">
        <v>221</v>
      </c>
      <c r="AI414" s="108" t="s">
        <v>114</v>
      </c>
      <c r="AJ414" s="108"/>
      <c r="AK414" s="115">
        <v>41012</v>
      </c>
      <c r="AL414" s="115"/>
      <c r="AM414" s="115" t="s">
        <v>125</v>
      </c>
      <c r="AN414" s="59" t="s">
        <v>1983</v>
      </c>
      <c r="AO414" s="121">
        <f>VLOOKUP(I414,[3]DATOS!$B$6:$D$46,3)</f>
        <v>1382979</v>
      </c>
      <c r="AP414" s="122">
        <f t="shared" si="85"/>
        <v>898936</v>
      </c>
      <c r="AQ414" s="122">
        <f t="shared" si="86"/>
        <v>2281915</v>
      </c>
      <c r="AR414" s="122">
        <f t="shared" si="87"/>
        <v>0</v>
      </c>
      <c r="AS414" s="122">
        <v>0</v>
      </c>
      <c r="AT414" s="122">
        <v>0</v>
      </c>
      <c r="AU414" s="122"/>
      <c r="AV414" s="122">
        <v>0</v>
      </c>
      <c r="AW414" s="122">
        <f t="shared" si="91"/>
        <v>29000</v>
      </c>
      <c r="AX414" s="122">
        <v>0</v>
      </c>
      <c r="AY414" s="134">
        <f>ROUND(AO414*15%,0)</f>
        <v>207447</v>
      </c>
      <c r="AZ414" s="122">
        <f t="shared" si="93"/>
        <v>0</v>
      </c>
      <c r="BA414" s="122">
        <f t="shared" si="88"/>
        <v>1382979</v>
      </c>
      <c r="BB414" s="122">
        <f t="shared" si="89"/>
        <v>1135383</v>
      </c>
      <c r="BC414" s="122">
        <f t="shared" si="90"/>
        <v>2518362</v>
      </c>
      <c r="BD414" s="106"/>
      <c r="BE414" s="125" t="str">
        <f t="shared" ref="BE414:BE419" si="94">+CONCATENATE(Q414,R414)</f>
        <v>Despacho del Superintendente Delegado para Asuntos Jurisdiccionales- Grupo de Trabajo de Secretaría</v>
      </c>
      <c r="BH414" s="126"/>
      <c r="BI414" s="127"/>
    </row>
    <row r="415" spans="1:96" ht="28.5" customHeight="1" x14ac:dyDescent="0.2">
      <c r="A415" s="140" t="s">
        <v>95</v>
      </c>
      <c r="B415" s="105" t="s">
        <v>96</v>
      </c>
      <c r="C415" s="106" t="s">
        <v>97</v>
      </c>
      <c r="D415" s="141">
        <v>1088259359</v>
      </c>
      <c r="E415" s="142" t="s">
        <v>1555</v>
      </c>
      <c r="F415" s="142" t="s">
        <v>1984</v>
      </c>
      <c r="G415" s="106" t="s">
        <v>118</v>
      </c>
      <c r="H415" s="107" t="s">
        <v>101</v>
      </c>
      <c r="I415" s="108" t="s">
        <v>185</v>
      </c>
      <c r="J415" s="108">
        <v>577</v>
      </c>
      <c r="K415" s="108"/>
      <c r="L415" s="109"/>
      <c r="M415" s="110"/>
      <c r="N415" s="109"/>
      <c r="O415" s="110"/>
      <c r="P415" s="110" t="s">
        <v>202</v>
      </c>
      <c r="Q415" s="107" t="s">
        <v>203</v>
      </c>
      <c r="R415" s="109" t="s">
        <v>611</v>
      </c>
      <c r="S415" s="112" t="s">
        <v>106</v>
      </c>
      <c r="T415" s="143"/>
      <c r="U415" s="144">
        <v>222579</v>
      </c>
      <c r="V415" s="145">
        <v>32216</v>
      </c>
      <c r="W415" s="146">
        <f t="shared" ca="1" si="92"/>
        <v>42293.432304166665</v>
      </c>
      <c r="X415" s="147">
        <f t="shared" ca="1" si="82"/>
        <v>27.210958904109589</v>
      </c>
      <c r="Y415" s="148">
        <v>41507</v>
      </c>
      <c r="Z415" s="147">
        <f t="shared" ca="1" si="81"/>
        <v>2.1232876712328768</v>
      </c>
      <c r="AA415" s="118"/>
      <c r="AB415" s="119" t="s">
        <v>108</v>
      </c>
      <c r="AC415" s="119" t="s">
        <v>109</v>
      </c>
      <c r="AD415" s="120" t="s">
        <v>110</v>
      </c>
      <c r="AE415" s="119" t="s">
        <v>111</v>
      </c>
      <c r="AF415" s="108">
        <v>4030</v>
      </c>
      <c r="AG415" s="108" t="s">
        <v>70</v>
      </c>
      <c r="AH415" s="149" t="s">
        <v>160</v>
      </c>
      <c r="AI415" s="149" t="s">
        <v>155</v>
      </c>
      <c r="AJ415" s="150"/>
      <c r="AK415" s="115"/>
      <c r="AL415" s="115"/>
      <c r="AM415" s="115"/>
      <c r="AN415" s="25" t="s">
        <v>1985</v>
      </c>
      <c r="AO415" s="121">
        <f>VLOOKUP(I415,[3]DATOS!$B$6:$D$46,3)</f>
        <v>1466526</v>
      </c>
      <c r="AP415" s="122">
        <f t="shared" si="85"/>
        <v>953242</v>
      </c>
      <c r="AQ415" s="122">
        <f t="shared" si="86"/>
        <v>2419768</v>
      </c>
      <c r="AR415" s="122">
        <f t="shared" si="87"/>
        <v>0</v>
      </c>
      <c r="AS415" s="122">
        <v>0</v>
      </c>
      <c r="AT415" s="122">
        <v>0</v>
      </c>
      <c r="AU415" s="122"/>
      <c r="AV415" s="122">
        <v>0</v>
      </c>
      <c r="AW415" s="122">
        <f t="shared" si="91"/>
        <v>29000</v>
      </c>
      <c r="AX415" s="122">
        <v>0</v>
      </c>
      <c r="AY415" s="134">
        <v>0</v>
      </c>
      <c r="AZ415" s="122">
        <f t="shared" si="93"/>
        <v>0</v>
      </c>
      <c r="BA415" s="122">
        <f t="shared" si="88"/>
        <v>1466526</v>
      </c>
      <c r="BB415" s="122">
        <f t="shared" si="89"/>
        <v>982242</v>
      </c>
      <c r="BC415" s="122">
        <f t="shared" si="90"/>
        <v>2448768</v>
      </c>
      <c r="BD415" s="106"/>
      <c r="BE415" s="125" t="str">
        <f t="shared" si="94"/>
        <v>Despacho del Superintendente Delegado para Asuntos Jurisdiccionales- Grupo de Trabajo de Calificación</v>
      </c>
      <c r="BH415" s="126"/>
      <c r="BI415" s="127"/>
      <c r="BS415" s="166" t="s">
        <v>1986</v>
      </c>
      <c r="BT415" s="167">
        <f>7975499</f>
        <v>7975499</v>
      </c>
      <c r="CP415" s="128"/>
      <c r="CQ415" s="128"/>
    </row>
    <row r="416" spans="1:96" ht="25.5" x14ac:dyDescent="0.25">
      <c r="A416" s="140" t="s">
        <v>255</v>
      </c>
      <c r="B416" s="105" t="s">
        <v>141</v>
      </c>
      <c r="C416" s="106" t="s">
        <v>142</v>
      </c>
      <c r="D416" s="174">
        <v>7179516</v>
      </c>
      <c r="E416" s="142" t="s">
        <v>1987</v>
      </c>
      <c r="F416" s="142" t="s">
        <v>1988</v>
      </c>
      <c r="G416" s="140" t="s">
        <v>991</v>
      </c>
      <c r="H416" s="107" t="s">
        <v>340</v>
      </c>
      <c r="I416" s="108" t="s">
        <v>1785</v>
      </c>
      <c r="J416" s="108"/>
      <c r="K416" s="108"/>
      <c r="L416" s="109"/>
      <c r="M416" s="110"/>
      <c r="N416" s="109"/>
      <c r="O416" s="110" t="s">
        <v>467</v>
      </c>
      <c r="P416" s="110" t="s">
        <v>202</v>
      </c>
      <c r="Q416" s="107" t="s">
        <v>233</v>
      </c>
      <c r="R416" s="111" t="s">
        <v>120</v>
      </c>
      <c r="S416" s="112" t="s">
        <v>106</v>
      </c>
      <c r="T416" s="143" t="s">
        <v>1989</v>
      </c>
      <c r="U416" s="231">
        <v>170675</v>
      </c>
      <c r="V416" s="145">
        <v>29680</v>
      </c>
      <c r="W416" s="146">
        <f t="shared" ca="1" si="92"/>
        <v>42293.432304166665</v>
      </c>
      <c r="X416" s="147">
        <f t="shared" ca="1" si="82"/>
        <v>34.060273972602737</v>
      </c>
      <c r="Y416" s="148">
        <v>40695</v>
      </c>
      <c r="Z416" s="147">
        <f t="shared" ref="Z416:Z479" ca="1" si="95">DAYS360(Y416,W416)/365</f>
        <v>4.3150684931506849</v>
      </c>
      <c r="AA416" s="118"/>
      <c r="AB416" s="119" t="s">
        <v>168</v>
      </c>
      <c r="AC416" s="119" t="s">
        <v>168</v>
      </c>
      <c r="AD416" s="120"/>
      <c r="AE416" s="119" t="s">
        <v>738</v>
      </c>
      <c r="AF416" s="108">
        <v>1000</v>
      </c>
      <c r="AG416" s="108" t="s">
        <v>70</v>
      </c>
      <c r="AH416" s="149" t="s">
        <v>124</v>
      </c>
      <c r="AI416" s="149" t="s">
        <v>155</v>
      </c>
      <c r="AJ416" s="108"/>
      <c r="AK416" s="115">
        <v>41983</v>
      </c>
      <c r="AL416" s="115"/>
      <c r="AM416" s="115"/>
      <c r="AN416" s="29" t="s">
        <v>1990</v>
      </c>
      <c r="AO416" s="121">
        <f>VLOOKUP(I416,[3]DATOS!$B$6:$D$46,3)</f>
        <v>4865151</v>
      </c>
      <c r="AP416" s="122">
        <f t="shared" si="85"/>
        <v>3162348</v>
      </c>
      <c r="AQ416" s="122">
        <f t="shared" si="86"/>
        <v>8027499</v>
      </c>
      <c r="AR416" s="122">
        <f t="shared" si="87"/>
        <v>0</v>
      </c>
      <c r="AS416" s="122">
        <v>0</v>
      </c>
      <c r="AT416" s="122">
        <v>0</v>
      </c>
      <c r="AU416" s="122"/>
      <c r="AV416" s="122">
        <v>0</v>
      </c>
      <c r="AW416" s="122">
        <f t="shared" si="91"/>
        <v>29000</v>
      </c>
      <c r="AX416" s="122">
        <v>0</v>
      </c>
      <c r="AY416" s="134">
        <f>ROUND(AO416*15%,0)</f>
        <v>729773</v>
      </c>
      <c r="AZ416" s="122">
        <f t="shared" si="93"/>
        <v>0</v>
      </c>
      <c r="BA416" s="122">
        <f t="shared" si="88"/>
        <v>4865151</v>
      </c>
      <c r="BB416" s="122">
        <f t="shared" si="89"/>
        <v>3921121</v>
      </c>
      <c r="BC416" s="122">
        <f t="shared" si="90"/>
        <v>8786272</v>
      </c>
      <c r="BD416" s="106"/>
      <c r="BE416" s="125" t="str">
        <f t="shared" si="94"/>
        <v>Despacho del Superintendente Delegado para la Protección de la Competencia</v>
      </c>
      <c r="BH416" s="126"/>
      <c r="BI416" s="127"/>
      <c r="CP416" s="128"/>
      <c r="CQ416" s="128"/>
    </row>
    <row r="417" spans="1:95" ht="25.5" x14ac:dyDescent="0.25">
      <c r="A417" s="106" t="s">
        <v>95</v>
      </c>
      <c r="B417" s="105" t="s">
        <v>127</v>
      </c>
      <c r="C417" s="106" t="s">
        <v>97</v>
      </c>
      <c r="D417" s="132">
        <v>63349760</v>
      </c>
      <c r="E417" s="105" t="s">
        <v>1991</v>
      </c>
      <c r="F417" s="107" t="s">
        <v>1992</v>
      </c>
      <c r="G417" s="106" t="s">
        <v>286</v>
      </c>
      <c r="H417" s="107" t="s">
        <v>145</v>
      </c>
      <c r="I417" s="110" t="s">
        <v>185</v>
      </c>
      <c r="J417" s="108"/>
      <c r="K417" s="110"/>
      <c r="L417" s="109" t="s">
        <v>1444</v>
      </c>
      <c r="M417" s="110" t="s">
        <v>232</v>
      </c>
      <c r="N417" s="109"/>
      <c r="O417" s="110"/>
      <c r="P417" s="110" t="s">
        <v>103</v>
      </c>
      <c r="Q417" s="107" t="s">
        <v>167</v>
      </c>
      <c r="R417" s="109" t="s">
        <v>499</v>
      </c>
      <c r="S417" s="112" t="s">
        <v>1993</v>
      </c>
      <c r="T417" s="113"/>
      <c r="U417" s="133">
        <v>100245</v>
      </c>
      <c r="V417" s="115">
        <v>25457</v>
      </c>
      <c r="W417" s="115">
        <f t="shared" ca="1" si="92"/>
        <v>42293.432304166665</v>
      </c>
      <c r="X417" s="116">
        <f t="shared" ca="1" si="82"/>
        <v>45.465753424657535</v>
      </c>
      <c r="Y417" s="117">
        <v>35317</v>
      </c>
      <c r="Z417" s="108">
        <f t="shared" ca="1" si="95"/>
        <v>18.841095890410958</v>
      </c>
      <c r="AA417" s="118"/>
      <c r="AB417" s="119" t="s">
        <v>152</v>
      </c>
      <c r="AC417" s="119" t="s">
        <v>153</v>
      </c>
      <c r="AD417" s="120" t="s">
        <v>110</v>
      </c>
      <c r="AE417" s="119" t="s">
        <v>111</v>
      </c>
      <c r="AF417" s="108">
        <v>111</v>
      </c>
      <c r="AG417" s="108" t="s">
        <v>112</v>
      </c>
      <c r="AH417" s="108" t="s">
        <v>124</v>
      </c>
      <c r="AI417" s="108" t="s">
        <v>114</v>
      </c>
      <c r="AJ417" s="169"/>
      <c r="AK417" s="115">
        <v>41661</v>
      </c>
      <c r="AL417" s="232"/>
      <c r="AM417" s="232"/>
      <c r="AN417" s="17" t="s">
        <v>1994</v>
      </c>
      <c r="AO417" s="121">
        <f>VLOOKUP(I417,[3]DATOS!$B$6:$D$46,3)</f>
        <v>1466526</v>
      </c>
      <c r="AP417" s="122">
        <f t="shared" si="85"/>
        <v>953242</v>
      </c>
      <c r="AQ417" s="122">
        <f t="shared" si="86"/>
        <v>2419768</v>
      </c>
      <c r="AR417" s="122">
        <f t="shared" si="87"/>
        <v>0</v>
      </c>
      <c r="AS417" s="122">
        <v>0</v>
      </c>
      <c r="AT417" s="122">
        <v>0</v>
      </c>
      <c r="AU417" s="122"/>
      <c r="AV417" s="122">
        <v>0</v>
      </c>
      <c r="AW417" s="122">
        <f t="shared" si="91"/>
        <v>29000</v>
      </c>
      <c r="AX417" s="122">
        <v>0</v>
      </c>
      <c r="AY417" s="134">
        <f>ROUND(AO417*15%,0)</f>
        <v>219979</v>
      </c>
      <c r="AZ417" s="122">
        <f t="shared" si="93"/>
        <v>0</v>
      </c>
      <c r="BA417" s="122">
        <f t="shared" si="88"/>
        <v>1466526</v>
      </c>
      <c r="BB417" s="122">
        <f t="shared" si="89"/>
        <v>1202221</v>
      </c>
      <c r="BC417" s="122">
        <f t="shared" si="90"/>
        <v>2668747</v>
      </c>
      <c r="BD417" s="106"/>
      <c r="BE417" s="125" t="str">
        <f t="shared" si="94"/>
        <v>Secretaría General- Grupo de Trabajo de Talento Humano</v>
      </c>
      <c r="BH417" s="126"/>
      <c r="BI417" s="127"/>
    </row>
    <row r="418" spans="1:95" x14ac:dyDescent="0.2">
      <c r="A418" s="106" t="s">
        <v>95</v>
      </c>
      <c r="B418" s="105" t="s">
        <v>96</v>
      </c>
      <c r="C418" s="106" t="s">
        <v>97</v>
      </c>
      <c r="D418" s="132">
        <v>49782335</v>
      </c>
      <c r="E418" s="105" t="s">
        <v>1995</v>
      </c>
      <c r="F418" s="107" t="s">
        <v>1996</v>
      </c>
      <c r="G418" s="106" t="s">
        <v>293</v>
      </c>
      <c r="H418" s="107" t="s">
        <v>101</v>
      </c>
      <c r="I418" s="108" t="s">
        <v>159</v>
      </c>
      <c r="J418" s="108">
        <v>189</v>
      </c>
      <c r="K418" s="108"/>
      <c r="L418" s="107"/>
      <c r="M418" s="108"/>
      <c r="N418" s="160" t="s">
        <v>1997</v>
      </c>
      <c r="O418" s="110"/>
      <c r="P418" s="110" t="s">
        <v>103</v>
      </c>
      <c r="Q418" s="107" t="s">
        <v>133</v>
      </c>
      <c r="R418" s="109" t="s">
        <v>371</v>
      </c>
      <c r="S418" s="112" t="s">
        <v>106</v>
      </c>
      <c r="T418" s="112"/>
      <c r="U418" s="133">
        <v>119122</v>
      </c>
      <c r="V418" s="115">
        <v>28265</v>
      </c>
      <c r="W418" s="115">
        <f t="shared" ca="1" si="92"/>
        <v>42293.432304166665</v>
      </c>
      <c r="X418" s="116">
        <f t="shared" ca="1" si="82"/>
        <v>37.87945205479452</v>
      </c>
      <c r="Y418" s="117">
        <v>41150</v>
      </c>
      <c r="Z418" s="108">
        <f t="shared" ca="1" si="95"/>
        <v>3.0876712328767124</v>
      </c>
      <c r="AA418" s="118"/>
      <c r="AB418" s="119" t="s">
        <v>108</v>
      </c>
      <c r="AC418" s="119" t="s">
        <v>109</v>
      </c>
      <c r="AD418" s="120" t="s">
        <v>282</v>
      </c>
      <c r="AE418" s="119" t="s">
        <v>111</v>
      </c>
      <c r="AF418" s="108">
        <v>3210</v>
      </c>
      <c r="AG418" s="108" t="s">
        <v>70</v>
      </c>
      <c r="AH418" s="108" t="s">
        <v>124</v>
      </c>
      <c r="AI418" s="108" t="s">
        <v>196</v>
      </c>
      <c r="AJ418" s="108"/>
      <c r="AK418" s="115"/>
      <c r="AL418" s="115"/>
      <c r="AM418" s="115"/>
      <c r="AN418" s="15" t="s">
        <v>1998</v>
      </c>
      <c r="AO418" s="121">
        <f>VLOOKUP(I418,[3]DATOS!$B$6:$D$46,3)</f>
        <v>2049478</v>
      </c>
      <c r="AP418" s="122">
        <f t="shared" si="85"/>
        <v>1332161</v>
      </c>
      <c r="AQ418" s="122">
        <f t="shared" si="86"/>
        <v>3381639</v>
      </c>
      <c r="AR418" s="122">
        <f t="shared" si="87"/>
        <v>0</v>
      </c>
      <c r="AS418" s="122">
        <v>0</v>
      </c>
      <c r="AT418" s="122">
        <v>0</v>
      </c>
      <c r="AU418" s="122"/>
      <c r="AV418" s="122">
        <v>0</v>
      </c>
      <c r="AW418" s="122">
        <f t="shared" si="91"/>
        <v>29000</v>
      </c>
      <c r="AX418" s="122">
        <v>0</v>
      </c>
      <c r="AY418" s="134">
        <v>0</v>
      </c>
      <c r="AZ418" s="122">
        <f t="shared" si="93"/>
        <v>0</v>
      </c>
      <c r="BA418" s="122">
        <f t="shared" si="88"/>
        <v>2049478</v>
      </c>
      <c r="BB418" s="122">
        <f t="shared" si="89"/>
        <v>1361161</v>
      </c>
      <c r="BC418" s="122">
        <f t="shared" si="90"/>
        <v>3410639</v>
      </c>
      <c r="BD418" s="106"/>
      <c r="BE418" s="125" t="str">
        <f t="shared" si="94"/>
        <v>Dirección de Investigaciones de Protección de Usuarios de Servicios de Comunicaciones- Grupo de Trabajo de Investigaciones Administrativas de Protección de Usuarios de Servicios de Comunicaciones</v>
      </c>
      <c r="BH418" s="126"/>
      <c r="BI418" s="127"/>
      <c r="BS418" s="166" t="s">
        <v>1785</v>
      </c>
      <c r="BT418" s="167">
        <v>4157702</v>
      </c>
      <c r="CP418" s="128"/>
      <c r="CQ418" s="128"/>
    </row>
    <row r="419" spans="1:95" x14ac:dyDescent="0.25">
      <c r="A419" s="106" t="s">
        <v>95</v>
      </c>
      <c r="B419" s="105" t="s">
        <v>96</v>
      </c>
      <c r="C419" s="106" t="s">
        <v>97</v>
      </c>
      <c r="D419" s="132">
        <v>1032361765</v>
      </c>
      <c r="E419" s="105" t="s">
        <v>1999</v>
      </c>
      <c r="F419" s="107" t="s">
        <v>2000</v>
      </c>
      <c r="G419" s="106" t="s">
        <v>36</v>
      </c>
      <c r="H419" s="107" t="s">
        <v>101</v>
      </c>
      <c r="I419" s="108" t="s">
        <v>159</v>
      </c>
      <c r="J419" s="108">
        <v>179</v>
      </c>
      <c r="K419" s="108"/>
      <c r="L419" s="109"/>
      <c r="M419" s="110"/>
      <c r="N419" s="109"/>
      <c r="O419" s="110"/>
      <c r="P419" s="110" t="s">
        <v>103</v>
      </c>
      <c r="Q419" s="107" t="s">
        <v>133</v>
      </c>
      <c r="R419" s="129"/>
      <c r="S419" s="112" t="s">
        <v>106</v>
      </c>
      <c r="T419" s="113" t="s">
        <v>107</v>
      </c>
      <c r="U419" s="133">
        <v>183400</v>
      </c>
      <c r="V419" s="115">
        <v>31490</v>
      </c>
      <c r="W419" s="115">
        <f t="shared" ca="1" si="92"/>
        <v>42293.432304166665</v>
      </c>
      <c r="X419" s="116">
        <f t="shared" ref="X419:X427" ca="1" si="96">DAYS360(V419,W419)/365</f>
        <v>29.169863013698631</v>
      </c>
      <c r="Y419" s="117">
        <v>41190</v>
      </c>
      <c r="Z419" s="108">
        <f t="shared" ca="1" si="95"/>
        <v>2.9808219178082194</v>
      </c>
      <c r="AA419" s="118"/>
      <c r="AB419" s="119" t="s">
        <v>108</v>
      </c>
      <c r="AC419" s="119" t="s">
        <v>109</v>
      </c>
      <c r="AD419" s="120" t="s">
        <v>110</v>
      </c>
      <c r="AE419" s="119" t="s">
        <v>111</v>
      </c>
      <c r="AF419" s="108">
        <v>3200</v>
      </c>
      <c r="AG419" s="108" t="s">
        <v>70</v>
      </c>
      <c r="AH419" s="108" t="s">
        <v>124</v>
      </c>
      <c r="AI419" s="108" t="s">
        <v>155</v>
      </c>
      <c r="AJ419" s="108"/>
      <c r="AK419" s="115"/>
      <c r="AL419" s="115"/>
      <c r="AM419" s="115"/>
      <c r="AN419" s="35" t="s">
        <v>2001</v>
      </c>
      <c r="AO419" s="121">
        <f>VLOOKUP(I419,[3]DATOS!$B$6:$D$46,3)</f>
        <v>2049478</v>
      </c>
      <c r="AP419" s="122">
        <f t="shared" si="85"/>
        <v>1332161</v>
      </c>
      <c r="AQ419" s="122">
        <f t="shared" si="86"/>
        <v>3381639</v>
      </c>
      <c r="AR419" s="122">
        <f t="shared" si="87"/>
        <v>0</v>
      </c>
      <c r="AS419" s="122">
        <v>0</v>
      </c>
      <c r="AT419" s="122">
        <v>0</v>
      </c>
      <c r="AU419" s="122"/>
      <c r="AV419" s="122">
        <v>0</v>
      </c>
      <c r="AW419" s="122">
        <f t="shared" si="91"/>
        <v>29000</v>
      </c>
      <c r="AX419" s="122">
        <v>0</v>
      </c>
      <c r="AY419" s="134">
        <f>ROUND(AO419*15%,0)</f>
        <v>307422</v>
      </c>
      <c r="AZ419" s="122">
        <f t="shared" si="93"/>
        <v>0</v>
      </c>
      <c r="BA419" s="122">
        <f t="shared" si="88"/>
        <v>2049478</v>
      </c>
      <c r="BB419" s="122">
        <f t="shared" si="89"/>
        <v>1668583</v>
      </c>
      <c r="BC419" s="122">
        <f t="shared" si="90"/>
        <v>3718061</v>
      </c>
      <c r="BD419" s="106"/>
      <c r="BE419" s="125" t="str">
        <f t="shared" si="94"/>
        <v>Dirección de Investigaciones de Protección de Usuarios de Servicios de Comunicaciones</v>
      </c>
      <c r="BH419" s="126"/>
      <c r="BI419" s="127"/>
      <c r="CP419" s="128"/>
      <c r="CQ419" s="128"/>
    </row>
    <row r="420" spans="1:95" x14ac:dyDescent="0.25">
      <c r="A420" s="106" t="s">
        <v>95</v>
      </c>
      <c r="B420" s="105" t="s">
        <v>96</v>
      </c>
      <c r="C420" s="106" t="s">
        <v>97</v>
      </c>
      <c r="D420" s="132">
        <v>1026555490</v>
      </c>
      <c r="E420" s="105" t="s">
        <v>2002</v>
      </c>
      <c r="F420" s="107" t="s">
        <v>2003</v>
      </c>
      <c r="G420" s="106" t="s">
        <v>36</v>
      </c>
      <c r="H420" s="107" t="s">
        <v>101</v>
      </c>
      <c r="I420" s="108" t="s">
        <v>147</v>
      </c>
      <c r="J420" s="108"/>
      <c r="K420" s="108"/>
      <c r="L420" s="109"/>
      <c r="M420" s="110"/>
      <c r="N420" s="109"/>
      <c r="O420" s="110"/>
      <c r="P420" s="110" t="s">
        <v>103</v>
      </c>
      <c r="Q420" s="107" t="s">
        <v>217</v>
      </c>
      <c r="R420" s="111" t="s">
        <v>218</v>
      </c>
      <c r="S420" s="112" t="s">
        <v>2004</v>
      </c>
      <c r="T420" s="113"/>
      <c r="U420" s="114" t="s">
        <v>2005</v>
      </c>
      <c r="V420" s="115">
        <v>32138</v>
      </c>
      <c r="W420" s="115">
        <f t="shared" ca="1" si="92"/>
        <v>42293.432304166665</v>
      </c>
      <c r="X420" s="116">
        <f t="shared" ca="1" si="96"/>
        <v>27.421917808219177</v>
      </c>
      <c r="Y420" s="117">
        <v>41795</v>
      </c>
      <c r="Z420" s="108">
        <f t="shared" ca="1" si="95"/>
        <v>1.3452054794520547</v>
      </c>
      <c r="AA420" s="118"/>
      <c r="AB420" s="119" t="s">
        <v>108</v>
      </c>
      <c r="AC420" s="119" t="s">
        <v>109</v>
      </c>
      <c r="AD420" s="120" t="s">
        <v>110</v>
      </c>
      <c r="AE420" s="119" t="s">
        <v>111</v>
      </c>
      <c r="AF420" s="108">
        <v>2023</v>
      </c>
      <c r="AG420" s="108" t="s">
        <v>70</v>
      </c>
      <c r="AH420" s="108" t="s">
        <v>690</v>
      </c>
      <c r="AI420" s="149" t="s">
        <v>155</v>
      </c>
      <c r="AJ420" s="108"/>
      <c r="AK420" s="115"/>
      <c r="AL420" s="115"/>
      <c r="AM420" s="115"/>
      <c r="AN420" s="15" t="s">
        <v>2006</v>
      </c>
      <c r="AO420" s="121">
        <f>VLOOKUP(I420,[3]DATOS!$B$6:$D$46,3)</f>
        <v>1887093</v>
      </c>
      <c r="AP420" s="122">
        <f t="shared" si="85"/>
        <v>1226610</v>
      </c>
      <c r="AQ420" s="122">
        <f t="shared" si="86"/>
        <v>3113703</v>
      </c>
      <c r="AR420" s="122">
        <f t="shared" si="87"/>
        <v>0</v>
      </c>
      <c r="AS420" s="122">
        <v>0</v>
      </c>
      <c r="AT420" s="122">
        <v>0</v>
      </c>
      <c r="AU420" s="122"/>
      <c r="AV420" s="122">
        <v>0</v>
      </c>
      <c r="AW420" s="122">
        <f t="shared" si="91"/>
        <v>29000</v>
      </c>
      <c r="AX420" s="122">
        <v>0</v>
      </c>
      <c r="AY420" s="124">
        <v>0</v>
      </c>
      <c r="AZ420" s="122">
        <f t="shared" si="93"/>
        <v>0</v>
      </c>
      <c r="BA420" s="122">
        <f t="shared" si="88"/>
        <v>1887093</v>
      </c>
      <c r="BB420" s="122">
        <f t="shared" si="89"/>
        <v>1255610</v>
      </c>
      <c r="BC420" s="122">
        <f t="shared" si="90"/>
        <v>3142703</v>
      </c>
      <c r="BD420" s="106"/>
    </row>
    <row r="421" spans="1:95" x14ac:dyDescent="0.25">
      <c r="A421" s="106" t="s">
        <v>95</v>
      </c>
      <c r="B421" s="105" t="s">
        <v>96</v>
      </c>
      <c r="C421" s="106" t="s">
        <v>97</v>
      </c>
      <c r="D421" s="132">
        <v>35199495</v>
      </c>
      <c r="E421" s="105" t="s">
        <v>2007</v>
      </c>
      <c r="F421" s="107" t="s">
        <v>2008</v>
      </c>
      <c r="G421" s="106" t="s">
        <v>1744</v>
      </c>
      <c r="H421" s="107" t="s">
        <v>101</v>
      </c>
      <c r="I421" s="108" t="s">
        <v>185</v>
      </c>
      <c r="J421" s="108">
        <v>342</v>
      </c>
      <c r="K421" s="108"/>
      <c r="L421" s="107"/>
      <c r="M421" s="108"/>
      <c r="N421" s="109"/>
      <c r="O421" s="110"/>
      <c r="P421" s="110" t="s">
        <v>103</v>
      </c>
      <c r="Q421" s="107" t="s">
        <v>217</v>
      </c>
      <c r="R421" s="111" t="s">
        <v>461</v>
      </c>
      <c r="S421" s="112" t="s">
        <v>2009</v>
      </c>
      <c r="T421" s="112"/>
      <c r="U421" s="133" t="s">
        <v>2010</v>
      </c>
      <c r="V421" s="115">
        <v>30501</v>
      </c>
      <c r="W421" s="115">
        <f t="shared" ca="1" si="92"/>
        <v>42293.432304166665</v>
      </c>
      <c r="X421" s="116">
        <f t="shared" ca="1" si="96"/>
        <v>31.841095890410958</v>
      </c>
      <c r="Y421" s="117">
        <v>41094</v>
      </c>
      <c r="Z421" s="108">
        <f t="shared" ca="1" si="95"/>
        <v>3.2383561643835614</v>
      </c>
      <c r="AA421" s="118"/>
      <c r="AB421" s="119" t="s">
        <v>108</v>
      </c>
      <c r="AC421" s="119" t="s">
        <v>109</v>
      </c>
      <c r="AD421" s="120" t="s">
        <v>110</v>
      </c>
      <c r="AE421" s="119" t="s">
        <v>111</v>
      </c>
      <c r="AF421" s="108">
        <v>2021</v>
      </c>
      <c r="AG421" s="108" t="s">
        <v>70</v>
      </c>
      <c r="AH421" s="108" t="s">
        <v>124</v>
      </c>
      <c r="AI421" s="149" t="s">
        <v>155</v>
      </c>
      <c r="AJ421" s="108"/>
      <c r="AK421" s="115"/>
      <c r="AL421" s="115"/>
      <c r="AM421" s="115" t="s">
        <v>125</v>
      </c>
      <c r="AN421" s="16" t="s">
        <v>2011</v>
      </c>
      <c r="AO421" s="121">
        <f>VLOOKUP(I421,[3]DATOS!$B$6:$D$46,3)</f>
        <v>1466526</v>
      </c>
      <c r="AP421" s="122">
        <f t="shared" si="85"/>
        <v>953242</v>
      </c>
      <c r="AQ421" s="122">
        <f t="shared" si="86"/>
        <v>2419768</v>
      </c>
      <c r="AR421" s="122">
        <f t="shared" si="87"/>
        <v>0</v>
      </c>
      <c r="AS421" s="122">
        <v>0</v>
      </c>
      <c r="AT421" s="122">
        <v>0</v>
      </c>
      <c r="AU421" s="122"/>
      <c r="AV421" s="122">
        <v>0</v>
      </c>
      <c r="AW421" s="122">
        <f t="shared" si="91"/>
        <v>29000</v>
      </c>
      <c r="AX421" s="122">
        <v>0</v>
      </c>
      <c r="AY421" s="134">
        <v>0</v>
      </c>
      <c r="AZ421" s="122">
        <f t="shared" si="93"/>
        <v>0</v>
      </c>
      <c r="BA421" s="122">
        <f t="shared" si="88"/>
        <v>1466526</v>
      </c>
      <c r="BB421" s="122">
        <f t="shared" si="89"/>
        <v>982242</v>
      </c>
      <c r="BC421" s="122">
        <f t="shared" si="90"/>
        <v>2448768</v>
      </c>
      <c r="BD421" s="106"/>
      <c r="BE421" s="125" t="str">
        <f>+CONCATENATE(Q421,R421)</f>
        <v>Dirección de Nuevas Creaciones- Grupo de Trabajo del Sector de Ingenierías</v>
      </c>
      <c r="BH421" s="135"/>
      <c r="BI421" s="127"/>
    </row>
    <row r="422" spans="1:95" ht="25.5" x14ac:dyDescent="0.25">
      <c r="A422" s="106" t="s">
        <v>95</v>
      </c>
      <c r="B422" s="105" t="s">
        <v>96</v>
      </c>
      <c r="C422" s="106" t="s">
        <v>97</v>
      </c>
      <c r="D422" s="132">
        <v>1032360348</v>
      </c>
      <c r="E422" s="105" t="s">
        <v>2012</v>
      </c>
      <c r="F422" s="107" t="s">
        <v>2013</v>
      </c>
      <c r="G422" s="106" t="s">
        <v>36</v>
      </c>
      <c r="H422" s="107" t="s">
        <v>101</v>
      </c>
      <c r="I422" s="108" t="s">
        <v>358</v>
      </c>
      <c r="J422" s="108"/>
      <c r="K422" s="108"/>
      <c r="L422" s="107"/>
      <c r="M422" s="108"/>
      <c r="N422" s="200"/>
      <c r="O422" s="108"/>
      <c r="P422" s="110" t="s">
        <v>202</v>
      </c>
      <c r="Q422" s="107" t="s">
        <v>203</v>
      </c>
      <c r="R422" s="111" t="s">
        <v>366</v>
      </c>
      <c r="S422" s="112" t="s">
        <v>1360</v>
      </c>
      <c r="T422" s="113"/>
      <c r="U422" s="133" t="s">
        <v>195</v>
      </c>
      <c r="V422" s="115">
        <v>31493</v>
      </c>
      <c r="W422" s="115">
        <f t="shared" ca="1" si="92"/>
        <v>42293.432304166665</v>
      </c>
      <c r="X422" s="116">
        <f t="shared" ca="1" si="96"/>
        <v>29.161643835616438</v>
      </c>
      <c r="Y422" s="117">
        <v>41437</v>
      </c>
      <c r="Z422" s="108">
        <f t="shared" ca="1" si="95"/>
        <v>2.3123287671232875</v>
      </c>
      <c r="AA422" s="118"/>
      <c r="AB422" s="119" t="s">
        <v>108</v>
      </c>
      <c r="AC422" s="119" t="s">
        <v>109</v>
      </c>
      <c r="AD422" s="120" t="s">
        <v>110</v>
      </c>
      <c r="AE422" s="119" t="s">
        <v>111</v>
      </c>
      <c r="AF422" s="108">
        <v>4040</v>
      </c>
      <c r="AG422" s="108" t="s">
        <v>70</v>
      </c>
      <c r="AH422" s="108" t="s">
        <v>221</v>
      </c>
      <c r="AI422" s="108" t="s">
        <v>213</v>
      </c>
      <c r="AJ422" s="108"/>
      <c r="AK422" s="115">
        <v>41837</v>
      </c>
      <c r="AL422" s="115"/>
      <c r="AM422" s="115"/>
      <c r="AN422" s="31" t="s">
        <v>2014</v>
      </c>
      <c r="AO422" s="121">
        <f>VLOOKUP(I422,[3]DATOS!$B$6:$D$46,3)</f>
        <v>1694203</v>
      </c>
      <c r="AP422" s="122">
        <f t="shared" si="85"/>
        <v>1101232</v>
      </c>
      <c r="AQ422" s="122">
        <f t="shared" si="86"/>
        <v>2795435</v>
      </c>
      <c r="AR422" s="122">
        <f t="shared" si="87"/>
        <v>0</v>
      </c>
      <c r="AS422" s="122">
        <v>0</v>
      </c>
      <c r="AT422" s="101">
        <f>ROUND(+AQ422*20%,0)</f>
        <v>559087</v>
      </c>
      <c r="AU422" s="122"/>
      <c r="AV422" s="122">
        <v>0</v>
      </c>
      <c r="AW422" s="122">
        <f t="shared" si="91"/>
        <v>29000</v>
      </c>
      <c r="AX422" s="122">
        <v>0</v>
      </c>
      <c r="AY422" s="124">
        <v>0</v>
      </c>
      <c r="AZ422" s="122">
        <f t="shared" si="93"/>
        <v>0</v>
      </c>
      <c r="BA422" s="122">
        <f t="shared" si="88"/>
        <v>2253290</v>
      </c>
      <c r="BB422" s="122">
        <f t="shared" si="89"/>
        <v>1130232</v>
      </c>
      <c r="BC422" s="122">
        <f t="shared" si="90"/>
        <v>3383522</v>
      </c>
      <c r="BD422" s="106"/>
    </row>
    <row r="423" spans="1:95" x14ac:dyDescent="0.25">
      <c r="A423" s="106" t="s">
        <v>255</v>
      </c>
      <c r="B423" s="105" t="s">
        <v>141</v>
      </c>
      <c r="C423" s="106" t="s">
        <v>142</v>
      </c>
      <c r="D423" s="132">
        <v>1018404975</v>
      </c>
      <c r="E423" s="105" t="s">
        <v>2015</v>
      </c>
      <c r="F423" s="107" t="s">
        <v>2016</v>
      </c>
      <c r="G423" s="106" t="s">
        <v>36</v>
      </c>
      <c r="H423" s="107" t="s">
        <v>101</v>
      </c>
      <c r="I423" s="108" t="s">
        <v>358</v>
      </c>
      <c r="J423" s="108"/>
      <c r="K423" s="108"/>
      <c r="L423" s="109"/>
      <c r="M423" s="110"/>
      <c r="N423" s="109"/>
      <c r="O423" s="110"/>
      <c r="P423" s="110" t="s">
        <v>351</v>
      </c>
      <c r="Q423" s="107" t="s">
        <v>119</v>
      </c>
      <c r="R423" s="109" t="s">
        <v>707</v>
      </c>
      <c r="S423" s="112" t="s">
        <v>106</v>
      </c>
      <c r="T423" s="113"/>
      <c r="U423" s="133">
        <v>242954</v>
      </c>
      <c r="V423" s="115">
        <v>31585</v>
      </c>
      <c r="W423" s="115">
        <f t="shared" ca="1" si="92"/>
        <v>42293.432304166665</v>
      </c>
      <c r="X423" s="116">
        <f t="shared" ca="1" si="96"/>
        <v>28.915068493150685</v>
      </c>
      <c r="Y423" s="117">
        <v>42046</v>
      </c>
      <c r="Z423" s="108">
        <f t="shared" ca="1" si="95"/>
        <v>0.67123287671232879</v>
      </c>
      <c r="AA423" s="118"/>
      <c r="AB423" s="119" t="s">
        <v>108</v>
      </c>
      <c r="AC423" s="119" t="s">
        <v>109</v>
      </c>
      <c r="AD423" s="120" t="s">
        <v>110</v>
      </c>
      <c r="AE423" s="119" t="s">
        <v>154</v>
      </c>
      <c r="AF423" s="108">
        <v>31</v>
      </c>
      <c r="AG423" s="108" t="s">
        <v>112</v>
      </c>
      <c r="AH423" s="108" t="s">
        <v>605</v>
      </c>
      <c r="AI423" s="108" t="s">
        <v>155</v>
      </c>
      <c r="AJ423" s="108"/>
      <c r="AK423" s="115"/>
      <c r="AL423" s="115"/>
      <c r="AM423" s="130"/>
      <c r="AN423" s="17" t="s">
        <v>2017</v>
      </c>
      <c r="AO423" s="121">
        <f>VLOOKUP(I423,[3]DATOS!$B$6:$D$46,3)</f>
        <v>1694203</v>
      </c>
      <c r="AP423" s="122">
        <f t="shared" si="85"/>
        <v>1101232</v>
      </c>
      <c r="AQ423" s="122">
        <f t="shared" si="86"/>
        <v>2795435</v>
      </c>
      <c r="AR423" s="122">
        <f t="shared" si="87"/>
        <v>0</v>
      </c>
      <c r="AS423" s="122">
        <v>0</v>
      </c>
      <c r="AT423" s="122">
        <v>0</v>
      </c>
      <c r="AU423" s="122"/>
      <c r="AV423" s="122">
        <v>0</v>
      </c>
      <c r="AW423" s="122">
        <f t="shared" si="91"/>
        <v>29000</v>
      </c>
      <c r="AX423" s="122">
        <v>0</v>
      </c>
      <c r="AY423" s="134">
        <v>0</v>
      </c>
      <c r="AZ423" s="122">
        <f t="shared" si="93"/>
        <v>0</v>
      </c>
      <c r="BA423" s="122">
        <f t="shared" si="88"/>
        <v>1694203</v>
      </c>
      <c r="BB423" s="122">
        <f t="shared" si="89"/>
        <v>1130232</v>
      </c>
      <c r="BC423" s="122">
        <f t="shared" si="90"/>
        <v>2824435</v>
      </c>
      <c r="BD423" s="106"/>
    </row>
    <row r="424" spans="1:95" ht="25.5" x14ac:dyDescent="0.25">
      <c r="A424" s="106" t="s">
        <v>95</v>
      </c>
      <c r="B424" s="105" t="s">
        <v>96</v>
      </c>
      <c r="C424" s="106" t="s">
        <v>97</v>
      </c>
      <c r="D424" s="132">
        <v>52419271</v>
      </c>
      <c r="E424" s="105" t="s">
        <v>959</v>
      </c>
      <c r="F424" s="107" t="s">
        <v>2018</v>
      </c>
      <c r="G424" s="106" t="s">
        <v>36</v>
      </c>
      <c r="H424" s="107" t="s">
        <v>340</v>
      </c>
      <c r="I424" s="108" t="s">
        <v>1785</v>
      </c>
      <c r="J424" s="108"/>
      <c r="K424" s="108"/>
      <c r="L424" s="109"/>
      <c r="M424" s="110"/>
      <c r="N424" s="109"/>
      <c r="O424" s="110"/>
      <c r="P424" s="110" t="s">
        <v>202</v>
      </c>
      <c r="Q424" s="107" t="s">
        <v>398</v>
      </c>
      <c r="R424" s="111" t="s">
        <v>120</v>
      </c>
      <c r="S424" s="112" t="s">
        <v>106</v>
      </c>
      <c r="T424" s="113" t="s">
        <v>2019</v>
      </c>
      <c r="U424" s="133">
        <v>112180</v>
      </c>
      <c r="V424" s="115">
        <v>28261</v>
      </c>
      <c r="W424" s="115">
        <f t="shared" ca="1" si="92"/>
        <v>42293.432304166665</v>
      </c>
      <c r="X424" s="116">
        <f t="shared" ca="1" si="96"/>
        <v>37.890410958904113</v>
      </c>
      <c r="Y424" s="117">
        <v>41487</v>
      </c>
      <c r="Z424" s="108">
        <f t="shared" ca="1" si="95"/>
        <v>2.1780821917808217</v>
      </c>
      <c r="AA424" s="118"/>
      <c r="AB424" s="119" t="s">
        <v>168</v>
      </c>
      <c r="AC424" s="119" t="s">
        <v>168</v>
      </c>
      <c r="AD424" s="120"/>
      <c r="AE424" s="119" t="s">
        <v>344</v>
      </c>
      <c r="AF424" s="108">
        <v>1</v>
      </c>
      <c r="AG424" s="108" t="s">
        <v>70</v>
      </c>
      <c r="AH424" s="108" t="s">
        <v>160</v>
      </c>
      <c r="AI424" s="108" t="s">
        <v>155</v>
      </c>
      <c r="AJ424" s="108"/>
      <c r="AK424" s="115">
        <v>41969</v>
      </c>
      <c r="AL424" s="115"/>
      <c r="AM424" s="115"/>
      <c r="AN424" s="31" t="s">
        <v>2020</v>
      </c>
      <c r="AO424" s="121">
        <f>VLOOKUP(I424,[3]DATOS!$B$6:$D$46,3)</f>
        <v>4865151</v>
      </c>
      <c r="AP424" s="122">
        <f t="shared" si="85"/>
        <v>3162348</v>
      </c>
      <c r="AQ424" s="122">
        <f t="shared" si="86"/>
        <v>8027499</v>
      </c>
      <c r="AR424" s="122">
        <f t="shared" si="87"/>
        <v>0</v>
      </c>
      <c r="AS424" s="122">
        <v>0</v>
      </c>
      <c r="AT424" s="122">
        <v>0</v>
      </c>
      <c r="AU424" s="122"/>
      <c r="AV424" s="122">
        <v>0</v>
      </c>
      <c r="AW424" s="122">
        <f t="shared" si="91"/>
        <v>29000</v>
      </c>
      <c r="AX424" s="122">
        <v>0</v>
      </c>
      <c r="AY424" s="134">
        <f>ROUND(AO424*15%,0)</f>
        <v>729773</v>
      </c>
      <c r="AZ424" s="122">
        <f t="shared" si="93"/>
        <v>0</v>
      </c>
      <c r="BA424" s="122">
        <f t="shared" si="88"/>
        <v>4865151</v>
      </c>
      <c r="BB424" s="122">
        <f t="shared" si="89"/>
        <v>3921121</v>
      </c>
      <c r="BC424" s="122">
        <f t="shared" si="90"/>
        <v>8786272</v>
      </c>
      <c r="BD424" s="106"/>
      <c r="BE424" s="125" t="str">
        <f>+CONCATENATE(Q424,R424)</f>
        <v xml:space="preserve">Despacho del Superintendente </v>
      </c>
      <c r="BH424" s="126"/>
      <c r="BI424" s="127"/>
    </row>
    <row r="425" spans="1:95" ht="26.25" thickBot="1" x14ac:dyDescent="0.3">
      <c r="A425" s="106" t="s">
        <v>140</v>
      </c>
      <c r="B425" s="105" t="s">
        <v>141</v>
      </c>
      <c r="C425" s="106" t="s">
        <v>142</v>
      </c>
      <c r="D425" s="132">
        <v>80168144</v>
      </c>
      <c r="E425" s="105" t="s">
        <v>2021</v>
      </c>
      <c r="F425" s="107" t="s">
        <v>2022</v>
      </c>
      <c r="G425" s="106" t="s">
        <v>36</v>
      </c>
      <c r="H425" s="107" t="s">
        <v>101</v>
      </c>
      <c r="I425" s="108" t="s">
        <v>185</v>
      </c>
      <c r="J425" s="108">
        <v>318</v>
      </c>
      <c r="K425" s="108"/>
      <c r="L425" s="109"/>
      <c r="M425" s="110"/>
      <c r="N425" s="160" t="s">
        <v>2023</v>
      </c>
      <c r="O425" s="110"/>
      <c r="P425" s="110" t="s">
        <v>202</v>
      </c>
      <c r="Q425" s="107" t="s">
        <v>398</v>
      </c>
      <c r="R425" s="109" t="s">
        <v>399</v>
      </c>
      <c r="S425" s="112" t="s">
        <v>194</v>
      </c>
      <c r="T425" s="113"/>
      <c r="U425" s="133">
        <v>48942</v>
      </c>
      <c r="V425" s="115">
        <v>29774</v>
      </c>
      <c r="W425" s="115">
        <f t="shared" ca="1" si="92"/>
        <v>42293.432304166665</v>
      </c>
      <c r="X425" s="116">
        <f t="shared" ca="1" si="96"/>
        <v>33.805479452054797</v>
      </c>
      <c r="Y425" s="117">
        <v>41292</v>
      </c>
      <c r="Z425" s="108">
        <f t="shared" ca="1" si="95"/>
        <v>2.7068493150684931</v>
      </c>
      <c r="AA425" s="118"/>
      <c r="AB425" s="119" t="s">
        <v>108</v>
      </c>
      <c r="AC425" s="119" t="s">
        <v>109</v>
      </c>
      <c r="AD425" s="120" t="s">
        <v>282</v>
      </c>
      <c r="AE425" s="119" t="s">
        <v>154</v>
      </c>
      <c r="AF425" s="108">
        <v>3010</v>
      </c>
      <c r="AG425" s="108" t="s">
        <v>70</v>
      </c>
      <c r="AH425" s="108" t="s">
        <v>605</v>
      </c>
      <c r="AI425" s="108" t="s">
        <v>155</v>
      </c>
      <c r="AJ425" s="108"/>
      <c r="AK425" s="115"/>
      <c r="AL425" s="115"/>
      <c r="AM425" s="115"/>
      <c r="AN425" s="233" t="s">
        <v>2024</v>
      </c>
      <c r="AO425" s="121">
        <f>VLOOKUP(I425,[3]DATOS!$B$6:$D$46,3)</f>
        <v>1466526</v>
      </c>
      <c r="AP425" s="122">
        <f t="shared" si="85"/>
        <v>953242</v>
      </c>
      <c r="AQ425" s="122">
        <f t="shared" si="86"/>
        <v>2419768</v>
      </c>
      <c r="AR425" s="122">
        <f t="shared" si="87"/>
        <v>0</v>
      </c>
      <c r="AS425" s="122">
        <v>0</v>
      </c>
      <c r="AT425" s="122">
        <v>0</v>
      </c>
      <c r="AU425" s="122"/>
      <c r="AV425" s="122">
        <v>0</v>
      </c>
      <c r="AW425" s="122">
        <f t="shared" si="91"/>
        <v>29000</v>
      </c>
      <c r="AX425" s="122">
        <v>0</v>
      </c>
      <c r="AY425" s="134">
        <v>0</v>
      </c>
      <c r="AZ425" s="122">
        <f t="shared" si="93"/>
        <v>0</v>
      </c>
      <c r="BA425" s="122">
        <f t="shared" si="88"/>
        <v>1466526</v>
      </c>
      <c r="BB425" s="122">
        <f t="shared" si="89"/>
        <v>982242</v>
      </c>
      <c r="BC425" s="122">
        <f t="shared" si="90"/>
        <v>2448768</v>
      </c>
      <c r="BD425" s="106"/>
      <c r="BE425" s="125" t="str">
        <f>+CONCATENATE(Q425,R425)</f>
        <v>Despacho del Superintendente - Grupo de Trabajo de Apoyo a la Red Nacional de Protección al Consumidor</v>
      </c>
      <c r="BH425" s="126"/>
      <c r="BI425" s="127"/>
    </row>
    <row r="426" spans="1:95" ht="25.5" x14ac:dyDescent="0.25">
      <c r="A426" s="106" t="s">
        <v>255</v>
      </c>
      <c r="B426" s="105" t="s">
        <v>141</v>
      </c>
      <c r="C426" s="106" t="s">
        <v>142</v>
      </c>
      <c r="D426" s="132">
        <v>1030525572</v>
      </c>
      <c r="E426" s="105" t="s">
        <v>2025</v>
      </c>
      <c r="F426" s="107" t="s">
        <v>2026</v>
      </c>
      <c r="G426" s="106" t="s">
        <v>36</v>
      </c>
      <c r="H426" s="107" t="s">
        <v>101</v>
      </c>
      <c r="I426" s="110" t="s">
        <v>147</v>
      </c>
      <c r="J426" s="108"/>
      <c r="K426" s="110"/>
      <c r="L426" s="109"/>
      <c r="M426" s="110"/>
      <c r="N426" s="160" t="s">
        <v>2027</v>
      </c>
      <c r="O426" s="110"/>
      <c r="P426" s="110" t="s">
        <v>103</v>
      </c>
      <c r="Q426" s="107" t="s">
        <v>217</v>
      </c>
      <c r="R426" s="109" t="s">
        <v>434</v>
      </c>
      <c r="S426" s="112" t="s">
        <v>1136</v>
      </c>
      <c r="T426" s="113"/>
      <c r="U426" s="133" t="s">
        <v>2028</v>
      </c>
      <c r="V426" s="115">
        <v>31570</v>
      </c>
      <c r="W426" s="115">
        <f t="shared" ca="1" si="92"/>
        <v>42293.432304166665</v>
      </c>
      <c r="X426" s="116">
        <f t="shared" ca="1" si="96"/>
        <v>28.956164383561642</v>
      </c>
      <c r="Y426" s="117">
        <v>41795</v>
      </c>
      <c r="Z426" s="108">
        <f t="shared" ca="1" si="95"/>
        <v>1.3452054794520547</v>
      </c>
      <c r="AA426" s="118"/>
      <c r="AB426" s="119" t="s">
        <v>108</v>
      </c>
      <c r="AC426" s="119" t="s">
        <v>109</v>
      </c>
      <c r="AD426" s="120" t="s">
        <v>282</v>
      </c>
      <c r="AE426" s="119" t="s">
        <v>154</v>
      </c>
      <c r="AF426" s="108">
        <v>2024</v>
      </c>
      <c r="AG426" s="108" t="s">
        <v>70</v>
      </c>
      <c r="AH426" s="108" t="s">
        <v>221</v>
      </c>
      <c r="AI426" s="108" t="s">
        <v>114</v>
      </c>
      <c r="AJ426" s="108"/>
      <c r="AK426" s="115"/>
      <c r="AL426" s="115"/>
      <c r="AM426" s="115"/>
      <c r="AN426" s="15" t="s">
        <v>2029</v>
      </c>
      <c r="AO426" s="121">
        <f>VLOOKUP(I426,[3]DATOS!$B$6:$D$46,3)</f>
        <v>1887093</v>
      </c>
      <c r="AP426" s="122">
        <f t="shared" si="85"/>
        <v>1226610</v>
      </c>
      <c r="AQ426" s="122">
        <f t="shared" si="86"/>
        <v>3113703</v>
      </c>
      <c r="AR426" s="122">
        <f t="shared" si="87"/>
        <v>0</v>
      </c>
      <c r="AS426" s="122">
        <v>0</v>
      </c>
      <c r="AT426" s="122">
        <v>0</v>
      </c>
      <c r="AU426" s="122"/>
      <c r="AV426" s="122">
        <v>0</v>
      </c>
      <c r="AW426" s="122">
        <f t="shared" si="91"/>
        <v>29000</v>
      </c>
      <c r="AX426" s="122">
        <v>0</v>
      </c>
      <c r="AY426" s="134">
        <v>0</v>
      </c>
      <c r="AZ426" s="122">
        <f t="shared" si="93"/>
        <v>0</v>
      </c>
      <c r="BA426" s="122">
        <f t="shared" si="88"/>
        <v>1887093</v>
      </c>
      <c r="BB426" s="122">
        <f t="shared" si="89"/>
        <v>1255610</v>
      </c>
      <c r="BC426" s="122">
        <f t="shared" si="90"/>
        <v>3142703</v>
      </c>
      <c r="BD426" s="106"/>
    </row>
    <row r="427" spans="1:95" ht="38.25" x14ac:dyDescent="0.25">
      <c r="A427" s="106" t="s">
        <v>140</v>
      </c>
      <c r="B427" s="105" t="s">
        <v>206</v>
      </c>
      <c r="C427" s="106" t="s">
        <v>142</v>
      </c>
      <c r="D427" s="132">
        <v>1019020584</v>
      </c>
      <c r="E427" s="105" t="s">
        <v>2030</v>
      </c>
      <c r="F427" s="107" t="s">
        <v>2031</v>
      </c>
      <c r="G427" s="106" t="s">
        <v>36</v>
      </c>
      <c r="H427" s="107" t="s">
        <v>130</v>
      </c>
      <c r="I427" s="108" t="s">
        <v>811</v>
      </c>
      <c r="J427" s="108">
        <v>410</v>
      </c>
      <c r="K427" s="108"/>
      <c r="L427" s="109"/>
      <c r="M427" s="110"/>
      <c r="N427" s="109"/>
      <c r="O427" s="110"/>
      <c r="P427" s="110" t="s">
        <v>103</v>
      </c>
      <c r="Q427" s="107" t="s">
        <v>149</v>
      </c>
      <c r="R427" s="111" t="s">
        <v>912</v>
      </c>
      <c r="S427" s="112" t="s">
        <v>2032</v>
      </c>
      <c r="T427" s="113"/>
      <c r="U427" s="133"/>
      <c r="V427" s="115">
        <v>32121</v>
      </c>
      <c r="W427" s="115">
        <f t="shared" ca="1" si="92"/>
        <v>42293.432304166665</v>
      </c>
      <c r="X427" s="116">
        <f t="shared" ca="1" si="96"/>
        <v>27.468493150684932</v>
      </c>
      <c r="Y427" s="117">
        <v>40940</v>
      </c>
      <c r="Z427" s="108">
        <f t="shared" ca="1" si="95"/>
        <v>3.6575342465753424</v>
      </c>
      <c r="AA427" s="118"/>
      <c r="AB427" s="119" t="s">
        <v>108</v>
      </c>
      <c r="AC427" s="119" t="s">
        <v>136</v>
      </c>
      <c r="AD427" s="120" t="s">
        <v>110</v>
      </c>
      <c r="AE427" s="119" t="s">
        <v>211</v>
      </c>
      <c r="AF427" s="108">
        <v>3105</v>
      </c>
      <c r="AG427" s="108" t="s">
        <v>70</v>
      </c>
      <c r="AH427" s="108" t="s">
        <v>124</v>
      </c>
      <c r="AI427" s="108" t="s">
        <v>196</v>
      </c>
      <c r="AJ427" s="108"/>
      <c r="AK427" s="115"/>
      <c r="AL427" s="115"/>
      <c r="AM427" s="115"/>
      <c r="AN427" s="17" t="s">
        <v>2033</v>
      </c>
      <c r="AO427" s="121">
        <f>VLOOKUP(I427,[3]DATOS!$B$6:$D$46,3)</f>
        <v>1253616</v>
      </c>
      <c r="AP427" s="122">
        <f t="shared" si="85"/>
        <v>814850</v>
      </c>
      <c r="AQ427" s="122">
        <f t="shared" si="86"/>
        <v>2068466</v>
      </c>
      <c r="AR427" s="122">
        <f t="shared" si="87"/>
        <v>74000</v>
      </c>
      <c r="AS427" s="122">
        <v>0</v>
      </c>
      <c r="AT427" s="122">
        <v>0</v>
      </c>
      <c r="AU427" s="122"/>
      <c r="AV427" s="122">
        <v>0</v>
      </c>
      <c r="AW427" s="122">
        <f t="shared" si="91"/>
        <v>29000</v>
      </c>
      <c r="AX427" s="122">
        <v>0</v>
      </c>
      <c r="AY427" s="134">
        <v>0</v>
      </c>
      <c r="AZ427" s="122">
        <f t="shared" si="93"/>
        <v>0</v>
      </c>
      <c r="BA427" s="122">
        <f t="shared" si="88"/>
        <v>1327616</v>
      </c>
      <c r="BB427" s="122">
        <f t="shared" si="89"/>
        <v>843850</v>
      </c>
      <c r="BC427" s="122">
        <f t="shared" si="90"/>
        <v>2171466</v>
      </c>
      <c r="BD427" s="106"/>
      <c r="BE427" s="125" t="e">
        <f>+CONCATENATE(#REF!,#REF!)</f>
        <v>#REF!</v>
      </c>
      <c r="BH427" s="155"/>
      <c r="BI427" s="127"/>
      <c r="BS427" s="103"/>
      <c r="BT427" s="103"/>
      <c r="CP427" s="128"/>
      <c r="CQ427" s="128"/>
    </row>
    <row r="428" spans="1:95" x14ac:dyDescent="0.25">
      <c r="A428" s="106" t="s">
        <v>190</v>
      </c>
      <c r="B428" s="105" t="s">
        <v>276</v>
      </c>
      <c r="C428" s="106" t="s">
        <v>97</v>
      </c>
      <c r="D428" s="132">
        <v>1016042834</v>
      </c>
      <c r="E428" s="105" t="s">
        <v>2034</v>
      </c>
      <c r="F428" s="107" t="s">
        <v>2035</v>
      </c>
      <c r="G428" s="106" t="s">
        <v>36</v>
      </c>
      <c r="H428" s="107" t="s">
        <v>279</v>
      </c>
      <c r="I428" s="108" t="s">
        <v>232</v>
      </c>
      <c r="J428" s="108">
        <v>465</v>
      </c>
      <c r="K428" s="108"/>
      <c r="L428" s="109"/>
      <c r="M428" s="110"/>
      <c r="N428" s="160" t="s">
        <v>2036</v>
      </c>
      <c r="O428" s="110"/>
      <c r="P428" s="110" t="s">
        <v>103</v>
      </c>
      <c r="Q428" s="185" t="s">
        <v>403</v>
      </c>
      <c r="R428" s="109"/>
      <c r="S428" s="112" t="s">
        <v>367</v>
      </c>
      <c r="T428" s="113"/>
      <c r="U428" s="133"/>
      <c r="V428" s="115">
        <v>33635</v>
      </c>
      <c r="W428" s="115">
        <f t="shared" ca="1" si="92"/>
        <v>42293.432304166665</v>
      </c>
      <c r="X428" s="116">
        <v>21</v>
      </c>
      <c r="Y428" s="117">
        <v>41379</v>
      </c>
      <c r="Z428" s="108">
        <f t="shared" ca="1" si="95"/>
        <v>2.4684931506849317</v>
      </c>
      <c r="AA428" s="118"/>
      <c r="AB428" s="119" t="s">
        <v>108</v>
      </c>
      <c r="AC428" s="119" t="s">
        <v>252</v>
      </c>
      <c r="AD428" s="120" t="s">
        <v>282</v>
      </c>
      <c r="AE428" s="119" t="s">
        <v>253</v>
      </c>
      <c r="AF428" s="108">
        <v>130</v>
      </c>
      <c r="AG428" s="108" t="s">
        <v>112</v>
      </c>
      <c r="AH428" s="108" t="s">
        <v>113</v>
      </c>
      <c r="AI428" s="108" t="s">
        <v>114</v>
      </c>
      <c r="AJ428" s="108"/>
      <c r="AK428" s="115">
        <v>41396</v>
      </c>
      <c r="AL428" s="115"/>
      <c r="AM428" s="115"/>
      <c r="AN428" s="16" t="s">
        <v>2037</v>
      </c>
      <c r="AO428" s="121">
        <f>VLOOKUP(I428,[3]DATOS!$B$6:$D$46,3)</f>
        <v>814284</v>
      </c>
      <c r="AP428" s="122">
        <f t="shared" si="85"/>
        <v>529285</v>
      </c>
      <c r="AQ428" s="122">
        <f t="shared" si="86"/>
        <v>1343569</v>
      </c>
      <c r="AR428" s="122">
        <f t="shared" si="87"/>
        <v>74000</v>
      </c>
      <c r="AS428" s="122">
        <v>0</v>
      </c>
      <c r="AT428" s="122">
        <v>0</v>
      </c>
      <c r="AU428" s="122"/>
      <c r="AV428" s="122">
        <v>0</v>
      </c>
      <c r="AW428" s="122">
        <f t="shared" si="91"/>
        <v>29000</v>
      </c>
      <c r="AX428" s="122">
        <v>0</v>
      </c>
      <c r="AY428" s="134">
        <f>ROUND(AO428*15%,0)</f>
        <v>122143</v>
      </c>
      <c r="AZ428" s="122">
        <f t="shared" si="93"/>
        <v>0</v>
      </c>
      <c r="BA428" s="122">
        <f t="shared" si="88"/>
        <v>888284</v>
      </c>
      <c r="BB428" s="122">
        <f t="shared" si="89"/>
        <v>680428</v>
      </c>
      <c r="BC428" s="122">
        <f t="shared" si="90"/>
        <v>1568712</v>
      </c>
      <c r="BD428" s="106"/>
    </row>
    <row r="429" spans="1:95" x14ac:dyDescent="0.25">
      <c r="A429" s="106" t="s">
        <v>140</v>
      </c>
      <c r="B429" s="105" t="s">
        <v>206</v>
      </c>
      <c r="C429" s="106" t="s">
        <v>142</v>
      </c>
      <c r="D429" s="132">
        <v>79803419</v>
      </c>
      <c r="E429" s="105" t="s">
        <v>2038</v>
      </c>
      <c r="F429" s="107" t="s">
        <v>2039</v>
      </c>
      <c r="G429" s="106" t="s">
        <v>36</v>
      </c>
      <c r="H429" s="107" t="s">
        <v>279</v>
      </c>
      <c r="I429" s="108" t="s">
        <v>266</v>
      </c>
      <c r="J429" s="108"/>
      <c r="K429" s="108"/>
      <c r="L429" s="109"/>
      <c r="M429" s="110"/>
      <c r="N429" s="160" t="s">
        <v>2040</v>
      </c>
      <c r="O429" s="110"/>
      <c r="P429" s="110" t="s">
        <v>103</v>
      </c>
      <c r="Q429" s="107" t="s">
        <v>249</v>
      </c>
      <c r="R429" s="111" t="s">
        <v>509</v>
      </c>
      <c r="S429" s="112" t="s">
        <v>367</v>
      </c>
      <c r="T429" s="113"/>
      <c r="U429" s="133"/>
      <c r="V429" s="115">
        <v>28038</v>
      </c>
      <c r="W429" s="115">
        <f t="shared" ca="1" si="92"/>
        <v>42293.432304166665</v>
      </c>
      <c r="X429" s="116">
        <f t="shared" ref="X429:X492" ca="1" si="97">DAYS360(V429,W429)/365</f>
        <v>38.495890410958907</v>
      </c>
      <c r="Y429" s="117">
        <v>41926</v>
      </c>
      <c r="Z429" s="108">
        <f t="shared" ca="1" si="95"/>
        <v>0.99178082191780825</v>
      </c>
      <c r="AA429" s="118"/>
      <c r="AB429" s="119" t="s">
        <v>108</v>
      </c>
      <c r="AC429" s="119" t="s">
        <v>252</v>
      </c>
      <c r="AD429" s="120" t="s">
        <v>282</v>
      </c>
      <c r="AE429" s="119" t="s">
        <v>269</v>
      </c>
      <c r="AF429" s="108">
        <v>12</v>
      </c>
      <c r="AG429" s="108" t="s">
        <v>112</v>
      </c>
      <c r="AH429" s="108" t="s">
        <v>124</v>
      </c>
      <c r="AI429" s="108" t="s">
        <v>114</v>
      </c>
      <c r="AJ429" s="108"/>
      <c r="AK429" s="115"/>
      <c r="AL429" s="115"/>
      <c r="AM429" s="115"/>
      <c r="AN429" s="15" t="s">
        <v>2041</v>
      </c>
      <c r="AO429" s="121">
        <f>VLOOKUP(I429,[3]DATOS!$B$6:$D$46,3)</f>
        <v>1027665</v>
      </c>
      <c r="AP429" s="122">
        <f t="shared" si="85"/>
        <v>667982</v>
      </c>
      <c r="AQ429" s="122">
        <f t="shared" si="86"/>
        <v>1695647</v>
      </c>
      <c r="AR429" s="122">
        <f t="shared" si="87"/>
        <v>74000</v>
      </c>
      <c r="AS429" s="122">
        <v>0</v>
      </c>
      <c r="AT429" s="122">
        <v>0</v>
      </c>
      <c r="AU429" s="122"/>
      <c r="AV429" s="122">
        <v>0</v>
      </c>
      <c r="AW429" s="122">
        <f t="shared" si="91"/>
        <v>29000</v>
      </c>
      <c r="AX429" s="122">
        <v>0</v>
      </c>
      <c r="AY429" s="134">
        <f>ROUND(AO429*15%,0)</f>
        <v>154150</v>
      </c>
      <c r="AZ429" s="122">
        <f t="shared" si="93"/>
        <v>0</v>
      </c>
      <c r="BA429" s="122">
        <f t="shared" si="88"/>
        <v>1101665</v>
      </c>
      <c r="BB429" s="122">
        <f t="shared" si="89"/>
        <v>851132</v>
      </c>
      <c r="BC429" s="122">
        <f t="shared" si="90"/>
        <v>1952797</v>
      </c>
      <c r="BD429" s="85"/>
    </row>
    <row r="430" spans="1:95" x14ac:dyDescent="0.2">
      <c r="A430" s="106" t="s">
        <v>140</v>
      </c>
      <c r="B430" s="105" t="s">
        <v>206</v>
      </c>
      <c r="C430" s="106" t="s">
        <v>142</v>
      </c>
      <c r="D430" s="132">
        <v>1013591757</v>
      </c>
      <c r="E430" s="105" t="s">
        <v>2042</v>
      </c>
      <c r="F430" s="107" t="s">
        <v>2043</v>
      </c>
      <c r="G430" s="106" t="s">
        <v>36</v>
      </c>
      <c r="H430" s="107" t="s">
        <v>101</v>
      </c>
      <c r="I430" s="108" t="s">
        <v>147</v>
      </c>
      <c r="J430" s="108"/>
      <c r="K430" s="108"/>
      <c r="L430" s="111" t="s">
        <v>120</v>
      </c>
      <c r="M430" s="136" t="s">
        <v>120</v>
      </c>
      <c r="N430" s="186"/>
      <c r="O430" s="136"/>
      <c r="P430" s="110" t="s">
        <v>103</v>
      </c>
      <c r="Q430" s="107" t="s">
        <v>176</v>
      </c>
      <c r="R430" s="111" t="s">
        <v>120</v>
      </c>
      <c r="S430" s="112" t="s">
        <v>106</v>
      </c>
      <c r="T430" s="113" t="s">
        <v>1774</v>
      </c>
      <c r="U430" s="137">
        <v>195067</v>
      </c>
      <c r="V430" s="115">
        <v>32044</v>
      </c>
      <c r="W430" s="115">
        <f t="shared" ca="1" si="92"/>
        <v>42293.432304166665</v>
      </c>
      <c r="X430" s="116">
        <f t="shared" ca="1" si="97"/>
        <v>27.676712328767124</v>
      </c>
      <c r="Y430" s="117">
        <v>41540</v>
      </c>
      <c r="Z430" s="108">
        <f t="shared" ca="1" si="95"/>
        <v>2.0356164383561643</v>
      </c>
      <c r="AA430" s="118"/>
      <c r="AB430" s="119" t="s">
        <v>108</v>
      </c>
      <c r="AC430" s="119" t="s">
        <v>109</v>
      </c>
      <c r="AD430" s="120" t="s">
        <v>110</v>
      </c>
      <c r="AE430" s="119" t="s">
        <v>154</v>
      </c>
      <c r="AF430" s="108">
        <v>6100</v>
      </c>
      <c r="AG430" s="108" t="s">
        <v>70</v>
      </c>
      <c r="AH430" s="108" t="s">
        <v>124</v>
      </c>
      <c r="AI430" s="108" t="s">
        <v>213</v>
      </c>
      <c r="AJ430" s="138"/>
      <c r="AK430" s="139">
        <v>42075</v>
      </c>
      <c r="AL430" s="139"/>
      <c r="AM430" s="139"/>
      <c r="AN430" s="16" t="s">
        <v>2044</v>
      </c>
      <c r="AO430" s="121">
        <f>VLOOKUP(I430,[3]DATOS!$B$6:$D$46,3)</f>
        <v>1887093</v>
      </c>
      <c r="AP430" s="122">
        <f t="shared" si="85"/>
        <v>1226610</v>
      </c>
      <c r="AQ430" s="122">
        <f t="shared" si="86"/>
        <v>3113703</v>
      </c>
      <c r="AR430" s="122">
        <f t="shared" si="87"/>
        <v>0</v>
      </c>
      <c r="AS430" s="122">
        <v>0</v>
      </c>
      <c r="AT430" s="122">
        <v>0</v>
      </c>
      <c r="AU430" s="122"/>
      <c r="AV430" s="122">
        <v>0</v>
      </c>
      <c r="AW430" s="122">
        <f t="shared" si="91"/>
        <v>29000</v>
      </c>
      <c r="AX430" s="122">
        <v>0</v>
      </c>
      <c r="AY430" s="134">
        <v>0</v>
      </c>
      <c r="AZ430" s="122">
        <f t="shared" si="93"/>
        <v>0</v>
      </c>
      <c r="BA430" s="122">
        <f t="shared" si="88"/>
        <v>1887093</v>
      </c>
      <c r="BB430" s="122">
        <f t="shared" si="89"/>
        <v>1255610</v>
      </c>
      <c r="BC430" s="122">
        <f t="shared" si="90"/>
        <v>3142703</v>
      </c>
      <c r="BD430" s="106"/>
      <c r="BS430" s="103"/>
      <c r="BT430" s="103"/>
    </row>
    <row r="431" spans="1:95" x14ac:dyDescent="0.25">
      <c r="A431" s="106" t="s">
        <v>140</v>
      </c>
      <c r="B431" s="105" t="s">
        <v>141</v>
      </c>
      <c r="C431" s="106" t="s">
        <v>142</v>
      </c>
      <c r="D431" s="132">
        <v>1032375313</v>
      </c>
      <c r="E431" s="105" t="s">
        <v>291</v>
      </c>
      <c r="F431" s="107" t="s">
        <v>2045</v>
      </c>
      <c r="G431" s="106" t="s">
        <v>36</v>
      </c>
      <c r="H431" s="107" t="s">
        <v>756</v>
      </c>
      <c r="I431" s="108" t="s">
        <v>757</v>
      </c>
      <c r="J431" s="108"/>
      <c r="K431" s="108"/>
      <c r="L431" s="109"/>
      <c r="M431" s="110"/>
      <c r="N431" s="109"/>
      <c r="O431" s="110"/>
      <c r="P431" s="110" t="s">
        <v>103</v>
      </c>
      <c r="Q431" s="107" t="s">
        <v>133</v>
      </c>
      <c r="R431" s="129" t="s">
        <v>120</v>
      </c>
      <c r="S431" s="112" t="s">
        <v>106</v>
      </c>
      <c r="T431" s="113" t="s">
        <v>259</v>
      </c>
      <c r="U431" s="133">
        <v>198533</v>
      </c>
      <c r="V431" s="115">
        <v>31742</v>
      </c>
      <c r="W431" s="115">
        <f t="shared" ca="1" si="92"/>
        <v>42293.432304166665</v>
      </c>
      <c r="X431" s="116">
        <f t="shared" ca="1" si="97"/>
        <v>28.493150684931507</v>
      </c>
      <c r="Y431" s="117">
        <v>40956</v>
      </c>
      <c r="Z431" s="108">
        <f t="shared" ca="1" si="95"/>
        <v>3.6136986301369864</v>
      </c>
      <c r="AA431" s="118"/>
      <c r="AB431" s="119" t="s">
        <v>168</v>
      </c>
      <c r="AC431" s="119" t="s">
        <v>168</v>
      </c>
      <c r="AD431" s="120"/>
      <c r="AE431" s="119" t="s">
        <v>336</v>
      </c>
      <c r="AF431" s="108">
        <v>3200</v>
      </c>
      <c r="AG431" s="108" t="s">
        <v>70</v>
      </c>
      <c r="AH431" s="108" t="s">
        <v>124</v>
      </c>
      <c r="AI431" s="108" t="s">
        <v>213</v>
      </c>
      <c r="AJ431" s="108"/>
      <c r="AK431" s="115">
        <v>42051</v>
      </c>
      <c r="AL431" s="115"/>
      <c r="AM431" s="115" t="s">
        <v>1025</v>
      </c>
      <c r="AN431" s="17" t="s">
        <v>2046</v>
      </c>
      <c r="AO431" s="121">
        <f>VLOOKUP(I431,[3]DATOS!$B$6:$D$46,3)</f>
        <v>4100816</v>
      </c>
      <c r="AP431" s="122">
        <f t="shared" si="85"/>
        <v>2665530</v>
      </c>
      <c r="AQ431" s="122">
        <f t="shared" si="86"/>
        <v>6766346</v>
      </c>
      <c r="AR431" s="122">
        <f t="shared" si="87"/>
        <v>0</v>
      </c>
      <c r="AS431" s="122">
        <v>0</v>
      </c>
      <c r="AT431" s="101">
        <f>ROUND(+AQ431*20%,0)</f>
        <v>1353269</v>
      </c>
      <c r="AU431" s="122"/>
      <c r="AV431" s="122">
        <v>0</v>
      </c>
      <c r="AW431" s="122">
        <f t="shared" si="91"/>
        <v>29000</v>
      </c>
      <c r="AX431" s="122">
        <v>0</v>
      </c>
      <c r="AY431" s="134">
        <v>0</v>
      </c>
      <c r="AZ431" s="122">
        <f t="shared" si="93"/>
        <v>0</v>
      </c>
      <c r="BA431" s="122">
        <f t="shared" si="88"/>
        <v>5454085</v>
      </c>
      <c r="BB431" s="122">
        <f t="shared" si="89"/>
        <v>2694530</v>
      </c>
      <c r="BC431" s="122">
        <f t="shared" si="90"/>
        <v>8148615</v>
      </c>
      <c r="BD431" s="106"/>
      <c r="BE431" s="125" t="str">
        <f>+CONCATENATE(Q431,R431)</f>
        <v>Dirección de Investigaciones de Protección de Usuarios de Servicios de Comunicaciones</v>
      </c>
      <c r="BH431" s="126"/>
      <c r="BI431" s="127"/>
      <c r="BS431" s="103"/>
      <c r="BT431" s="103"/>
      <c r="CP431" s="128"/>
      <c r="CQ431" s="128"/>
    </row>
    <row r="432" spans="1:95" x14ac:dyDescent="0.25">
      <c r="A432" s="140" t="s">
        <v>95</v>
      </c>
      <c r="B432" s="105" t="s">
        <v>96</v>
      </c>
      <c r="C432" s="106" t="s">
        <v>97</v>
      </c>
      <c r="D432" s="174">
        <v>52699743</v>
      </c>
      <c r="E432" s="142" t="s">
        <v>2047</v>
      </c>
      <c r="F432" s="142" t="s">
        <v>2048</v>
      </c>
      <c r="G432" s="140" t="s">
        <v>36</v>
      </c>
      <c r="H432" s="107" t="s">
        <v>101</v>
      </c>
      <c r="I432" s="108" t="s">
        <v>193</v>
      </c>
      <c r="J432" s="108"/>
      <c r="K432" s="108"/>
      <c r="L432" s="109"/>
      <c r="M432" s="110"/>
      <c r="N432" s="109"/>
      <c r="O432" s="110" t="s">
        <v>467</v>
      </c>
      <c r="P432" s="110" t="s">
        <v>202</v>
      </c>
      <c r="Q432" s="107" t="s">
        <v>233</v>
      </c>
      <c r="R432" s="111" t="s">
        <v>449</v>
      </c>
      <c r="S432" s="176" t="s">
        <v>360</v>
      </c>
      <c r="T432" s="143" t="s">
        <v>2049</v>
      </c>
      <c r="U432" s="140">
        <v>34341</v>
      </c>
      <c r="V432" s="145">
        <v>29540</v>
      </c>
      <c r="W432" s="146">
        <f t="shared" ca="1" si="92"/>
        <v>42293.432304166665</v>
      </c>
      <c r="X432" s="147">
        <f t="shared" ca="1" si="97"/>
        <v>34.441095890410956</v>
      </c>
      <c r="Y432" s="148">
        <v>40695</v>
      </c>
      <c r="Z432" s="147">
        <f t="shared" ca="1" si="95"/>
        <v>4.3150684931506849</v>
      </c>
      <c r="AA432" s="118"/>
      <c r="AB432" s="119" t="s">
        <v>108</v>
      </c>
      <c r="AC432" s="119" t="s">
        <v>109</v>
      </c>
      <c r="AD432" s="120" t="s">
        <v>110</v>
      </c>
      <c r="AE432" s="119" t="s">
        <v>111</v>
      </c>
      <c r="AF432" s="108">
        <v>1010</v>
      </c>
      <c r="AG432" s="108" t="s">
        <v>70</v>
      </c>
      <c r="AH432" s="149" t="s">
        <v>160</v>
      </c>
      <c r="AI432" s="149" t="s">
        <v>155</v>
      </c>
      <c r="AJ432" s="150"/>
      <c r="AK432" s="115">
        <v>41969</v>
      </c>
      <c r="AL432" s="115"/>
      <c r="AM432" s="115"/>
      <c r="AN432" s="29" t="s">
        <v>2050</v>
      </c>
      <c r="AO432" s="121">
        <f>VLOOKUP(I432,[3]DATOS!$B$6:$D$46,3)</f>
        <v>2320554</v>
      </c>
      <c r="AP432" s="122">
        <f t="shared" si="85"/>
        <v>1508360</v>
      </c>
      <c r="AQ432" s="122">
        <f t="shared" si="86"/>
        <v>3828914</v>
      </c>
      <c r="AR432" s="122">
        <f t="shared" si="87"/>
        <v>0</v>
      </c>
      <c r="AS432" s="122">
        <v>0</v>
      </c>
      <c r="AT432" s="122">
        <v>0</v>
      </c>
      <c r="AU432" s="122"/>
      <c r="AV432" s="122">
        <v>0</v>
      </c>
      <c r="AW432" s="122">
        <f t="shared" si="91"/>
        <v>29000</v>
      </c>
      <c r="AX432" s="122">
        <v>0</v>
      </c>
      <c r="AY432" s="134">
        <v>0</v>
      </c>
      <c r="AZ432" s="122">
        <f t="shared" si="93"/>
        <v>0</v>
      </c>
      <c r="BA432" s="122">
        <f t="shared" si="88"/>
        <v>2320554</v>
      </c>
      <c r="BB432" s="122">
        <f t="shared" si="89"/>
        <v>1537360</v>
      </c>
      <c r="BC432" s="122">
        <f t="shared" si="90"/>
        <v>3857914</v>
      </c>
      <c r="BD432" s="106"/>
    </row>
    <row r="433" spans="1:96" x14ac:dyDescent="0.25">
      <c r="A433" s="106" t="s">
        <v>95</v>
      </c>
      <c r="B433" s="105" t="s">
        <v>96</v>
      </c>
      <c r="C433" s="106" t="s">
        <v>97</v>
      </c>
      <c r="D433" s="132">
        <v>52869665</v>
      </c>
      <c r="E433" s="105" t="s">
        <v>2051</v>
      </c>
      <c r="F433" s="107" t="s">
        <v>2048</v>
      </c>
      <c r="G433" s="106" t="s">
        <v>36</v>
      </c>
      <c r="H433" s="107" t="s">
        <v>101</v>
      </c>
      <c r="I433" s="108" t="s">
        <v>358</v>
      </c>
      <c r="J433" s="108">
        <v>276</v>
      </c>
      <c r="K433" s="108"/>
      <c r="L433" s="107"/>
      <c r="M433" s="108"/>
      <c r="N433" s="109"/>
      <c r="O433" s="110"/>
      <c r="P433" s="110" t="s">
        <v>202</v>
      </c>
      <c r="Q433" s="107" t="s">
        <v>306</v>
      </c>
      <c r="R433" s="111" t="s">
        <v>475</v>
      </c>
      <c r="S433" s="112" t="s">
        <v>1178</v>
      </c>
      <c r="T433" s="230" t="s">
        <v>120</v>
      </c>
      <c r="U433" s="140" t="s">
        <v>195</v>
      </c>
      <c r="V433" s="145">
        <v>30308</v>
      </c>
      <c r="W433" s="115">
        <f t="shared" ca="1" si="92"/>
        <v>42293.432304166665</v>
      </c>
      <c r="X433" s="116">
        <f t="shared" ca="1" si="97"/>
        <v>32.364383561643834</v>
      </c>
      <c r="Y433" s="117">
        <v>40969</v>
      </c>
      <c r="Z433" s="108">
        <f t="shared" ca="1" si="95"/>
        <v>3.5753424657534247</v>
      </c>
      <c r="AA433" s="118"/>
      <c r="AB433" s="119" t="s">
        <v>108</v>
      </c>
      <c r="AC433" s="119" t="s">
        <v>109</v>
      </c>
      <c r="AD433" s="120" t="s">
        <v>110</v>
      </c>
      <c r="AE433" s="119" t="s">
        <v>111</v>
      </c>
      <c r="AF433" s="108">
        <v>2005</v>
      </c>
      <c r="AG433" s="108" t="s">
        <v>70</v>
      </c>
      <c r="AH433" s="108" t="s">
        <v>160</v>
      </c>
      <c r="AI433" s="108" t="s">
        <v>213</v>
      </c>
      <c r="AJ433" s="108"/>
      <c r="AK433" s="115"/>
      <c r="AL433" s="115"/>
      <c r="AM433" s="130" t="s">
        <v>125</v>
      </c>
      <c r="AN433" s="17" t="s">
        <v>2052</v>
      </c>
      <c r="AO433" s="121">
        <f>VLOOKUP(I433,[3]DATOS!$B$6:$D$46,3)</f>
        <v>1694203</v>
      </c>
      <c r="AP433" s="122">
        <f t="shared" si="85"/>
        <v>1101232</v>
      </c>
      <c r="AQ433" s="122">
        <f t="shared" si="86"/>
        <v>2795435</v>
      </c>
      <c r="AR433" s="122">
        <f t="shared" si="87"/>
        <v>0</v>
      </c>
      <c r="AS433" s="122">
        <v>0</v>
      </c>
      <c r="AT433" s="122">
        <v>0</v>
      </c>
      <c r="AU433" s="122"/>
      <c r="AV433" s="122">
        <v>0</v>
      </c>
      <c r="AW433" s="122">
        <f t="shared" si="91"/>
        <v>29000</v>
      </c>
      <c r="AX433" s="122">
        <v>0</v>
      </c>
      <c r="AY433" s="134">
        <v>0</v>
      </c>
      <c r="AZ433" s="122">
        <f t="shared" si="93"/>
        <v>0</v>
      </c>
      <c r="BA433" s="122">
        <f t="shared" si="88"/>
        <v>1694203</v>
      </c>
      <c r="BB433" s="122">
        <f t="shared" si="89"/>
        <v>1130232</v>
      </c>
      <c r="BC433" s="122">
        <f t="shared" si="90"/>
        <v>2824435</v>
      </c>
      <c r="BD433" s="106"/>
      <c r="BE433" s="125" t="str">
        <f t="shared" ref="BE433:BE438" si="98">+CONCATENATE(Q433,R433)</f>
        <v>Despacho del Superintendente Delegado para la Propiedad Industrial- Grupo de Trabajo de Centro de Información Tecnológica y Apoyo a la Gestión de la Propiedad Industrial</v>
      </c>
      <c r="BF433" s="209"/>
      <c r="BH433" s="126"/>
      <c r="BI433" s="127"/>
      <c r="BS433" s="103"/>
      <c r="BT433" s="103"/>
    </row>
    <row r="434" spans="1:96" x14ac:dyDescent="0.2">
      <c r="A434" s="106" t="s">
        <v>140</v>
      </c>
      <c r="B434" s="105" t="s">
        <v>206</v>
      </c>
      <c r="C434" s="106" t="s">
        <v>142</v>
      </c>
      <c r="D434" s="132">
        <v>1032425351</v>
      </c>
      <c r="E434" s="105" t="s">
        <v>2053</v>
      </c>
      <c r="F434" s="107" t="s">
        <v>2054</v>
      </c>
      <c r="G434" s="106" t="s">
        <v>36</v>
      </c>
      <c r="H434" s="107" t="s">
        <v>101</v>
      </c>
      <c r="I434" s="108" t="s">
        <v>185</v>
      </c>
      <c r="J434" s="108">
        <v>393</v>
      </c>
      <c r="K434" s="108"/>
      <c r="L434" s="107"/>
      <c r="M434" s="108"/>
      <c r="N434" s="109"/>
      <c r="O434" s="110"/>
      <c r="P434" s="110" t="s">
        <v>202</v>
      </c>
      <c r="Q434" s="107" t="s">
        <v>306</v>
      </c>
      <c r="R434" s="109" t="s">
        <v>307</v>
      </c>
      <c r="S434" s="112" t="s">
        <v>106</v>
      </c>
      <c r="T434" s="112"/>
      <c r="U434" s="133"/>
      <c r="V434" s="115">
        <v>32428</v>
      </c>
      <c r="W434" s="115">
        <f t="shared" ca="1" si="92"/>
        <v>42293.432304166665</v>
      </c>
      <c r="X434" s="116">
        <f t="shared" ca="1" si="97"/>
        <v>26.641095890410959</v>
      </c>
      <c r="Y434" s="117">
        <v>41143</v>
      </c>
      <c r="Z434" s="108">
        <f t="shared" ca="1" si="95"/>
        <v>3.106849315068493</v>
      </c>
      <c r="AA434" s="118"/>
      <c r="AB434" s="119" t="s">
        <v>108</v>
      </c>
      <c r="AC434" s="119" t="s">
        <v>109</v>
      </c>
      <c r="AD434" s="120" t="s">
        <v>110</v>
      </c>
      <c r="AE434" s="119" t="s">
        <v>154</v>
      </c>
      <c r="AF434" s="108">
        <v>2003</v>
      </c>
      <c r="AG434" s="108" t="s">
        <v>70</v>
      </c>
      <c r="AH434" s="108" t="s">
        <v>124</v>
      </c>
      <c r="AI434" s="108" t="s">
        <v>114</v>
      </c>
      <c r="AJ434" s="108"/>
      <c r="AK434" s="115">
        <v>41484</v>
      </c>
      <c r="AL434" s="115"/>
      <c r="AM434" s="115"/>
      <c r="AN434" s="16" t="s">
        <v>2055</v>
      </c>
      <c r="AO434" s="121">
        <f>VLOOKUP(I434,[3]DATOS!$B$6:$D$46,3)</f>
        <v>1466526</v>
      </c>
      <c r="AP434" s="122">
        <f t="shared" si="85"/>
        <v>953242</v>
      </c>
      <c r="AQ434" s="122">
        <f t="shared" si="86"/>
        <v>2419768</v>
      </c>
      <c r="AR434" s="122">
        <f t="shared" si="87"/>
        <v>0</v>
      </c>
      <c r="AS434" s="122">
        <v>0</v>
      </c>
      <c r="AT434" s="122">
        <v>0</v>
      </c>
      <c r="AU434" s="122"/>
      <c r="AV434" s="122">
        <v>0</v>
      </c>
      <c r="AW434" s="122">
        <f t="shared" si="91"/>
        <v>29000</v>
      </c>
      <c r="AX434" s="122">
        <v>0</v>
      </c>
      <c r="AY434" s="134">
        <v>0</v>
      </c>
      <c r="AZ434" s="122">
        <f t="shared" si="93"/>
        <v>0</v>
      </c>
      <c r="BA434" s="122">
        <f t="shared" si="88"/>
        <v>1466526</v>
      </c>
      <c r="BB434" s="122">
        <f t="shared" si="89"/>
        <v>982242</v>
      </c>
      <c r="BC434" s="122">
        <f t="shared" si="90"/>
        <v>2448768</v>
      </c>
      <c r="BD434" s="106"/>
      <c r="BE434" s="153" t="str">
        <f t="shared" si="98"/>
        <v>Despacho del Superintendente Delegado para la Propiedad Industrial- Grupo de Trabajo de Vía Gubernativa</v>
      </c>
      <c r="BF434" s="104"/>
      <c r="BG434" s="154"/>
      <c r="BH434" s="155"/>
      <c r="BI434" s="156"/>
      <c r="BJ434" s="104"/>
      <c r="BK434" s="104"/>
      <c r="BL434" s="104"/>
      <c r="BM434" s="104"/>
      <c r="BN434" s="104"/>
      <c r="BO434" s="104"/>
      <c r="BP434" s="104"/>
      <c r="BQ434" s="104"/>
      <c r="BR434" s="104"/>
      <c r="BS434" s="198"/>
      <c r="BT434" s="234"/>
      <c r="BU434" s="104"/>
      <c r="BV434" s="104"/>
      <c r="BW434" s="104"/>
      <c r="BX434" s="104"/>
      <c r="BY434" s="104"/>
      <c r="BZ434" s="104"/>
      <c r="CA434" s="104"/>
      <c r="CB434" s="104"/>
      <c r="CC434" s="104"/>
      <c r="CD434" s="104"/>
      <c r="CE434" s="104"/>
      <c r="CF434" s="104"/>
      <c r="CG434" s="104"/>
      <c r="CH434" s="104"/>
      <c r="CI434" s="104"/>
      <c r="CJ434" s="104"/>
      <c r="CK434" s="104"/>
      <c r="CL434" s="104"/>
      <c r="CM434" s="104"/>
      <c r="CN434" s="104"/>
      <c r="CO434" s="104"/>
      <c r="CP434" s="104"/>
      <c r="CQ434" s="104"/>
      <c r="CR434" s="177"/>
    </row>
    <row r="435" spans="1:96" x14ac:dyDescent="0.25">
      <c r="A435" s="106" t="s">
        <v>95</v>
      </c>
      <c r="B435" s="105" t="s">
        <v>96</v>
      </c>
      <c r="C435" s="106" t="s">
        <v>97</v>
      </c>
      <c r="D435" s="132">
        <v>52964882</v>
      </c>
      <c r="E435" s="105" t="s">
        <v>2051</v>
      </c>
      <c r="F435" s="107" t="s">
        <v>2056</v>
      </c>
      <c r="G435" s="106" t="s">
        <v>36</v>
      </c>
      <c r="H435" s="107" t="s">
        <v>620</v>
      </c>
      <c r="I435" s="108" t="s">
        <v>570</v>
      </c>
      <c r="J435" s="108">
        <v>572</v>
      </c>
      <c r="K435" s="108"/>
      <c r="L435" s="109"/>
      <c r="M435" s="110"/>
      <c r="N435" s="109"/>
      <c r="O435" s="110"/>
      <c r="P435" s="110" t="s">
        <v>103</v>
      </c>
      <c r="Q435" s="107" t="s">
        <v>104</v>
      </c>
      <c r="R435" s="109" t="s">
        <v>105</v>
      </c>
      <c r="S435" s="112" t="s">
        <v>106</v>
      </c>
      <c r="T435" s="113" t="s">
        <v>2057</v>
      </c>
      <c r="U435" s="133" t="s">
        <v>2058</v>
      </c>
      <c r="V435" s="115">
        <v>30095</v>
      </c>
      <c r="W435" s="115">
        <f t="shared" ca="1" si="92"/>
        <v>42293.432304166665</v>
      </c>
      <c r="X435" s="116">
        <f t="shared" ca="1" si="97"/>
        <v>32.936986301369863</v>
      </c>
      <c r="Y435" s="117">
        <v>41397</v>
      </c>
      <c r="Z435" s="108">
        <f t="shared" ca="1" si="95"/>
        <v>2.419178082191781</v>
      </c>
      <c r="AA435" s="118"/>
      <c r="AB435" s="119" t="s">
        <v>108</v>
      </c>
      <c r="AC435" s="119" t="s">
        <v>109</v>
      </c>
      <c r="AD435" s="120" t="s">
        <v>110</v>
      </c>
      <c r="AE435" s="119" t="s">
        <v>111</v>
      </c>
      <c r="AF435" s="108">
        <v>144</v>
      </c>
      <c r="AG435" s="108" t="s">
        <v>112</v>
      </c>
      <c r="AH435" s="108" t="s">
        <v>124</v>
      </c>
      <c r="AI435" s="108" t="s">
        <v>155</v>
      </c>
      <c r="AJ435" s="108"/>
      <c r="AK435" s="115"/>
      <c r="AL435" s="115"/>
      <c r="AM435" s="115"/>
      <c r="AN435" s="16" t="s">
        <v>2059</v>
      </c>
      <c r="AO435" s="121">
        <f>VLOOKUP(I435,[3]DATOS!$B$6:$D$46,3)</f>
        <v>3729631</v>
      </c>
      <c r="AP435" s="122">
        <f t="shared" si="85"/>
        <v>2424260</v>
      </c>
      <c r="AQ435" s="122">
        <f t="shared" si="86"/>
        <v>6153891</v>
      </c>
      <c r="AR435" s="122">
        <f t="shared" si="87"/>
        <v>0</v>
      </c>
      <c r="AS435" s="122">
        <v>0</v>
      </c>
      <c r="AT435" s="122">
        <f>ROUND(+AQ435*20%,0)</f>
        <v>1230778</v>
      </c>
      <c r="AU435" s="122"/>
      <c r="AV435" s="122">
        <v>0</v>
      </c>
      <c r="AW435" s="122">
        <f t="shared" si="91"/>
        <v>29000</v>
      </c>
      <c r="AX435" s="122">
        <v>0</v>
      </c>
      <c r="AY435" s="134">
        <v>0</v>
      </c>
      <c r="AZ435" s="122">
        <f t="shared" si="93"/>
        <v>0</v>
      </c>
      <c r="BA435" s="122">
        <f t="shared" si="88"/>
        <v>4960409</v>
      </c>
      <c r="BB435" s="122">
        <f t="shared" si="89"/>
        <v>2453260</v>
      </c>
      <c r="BC435" s="122">
        <f t="shared" si="90"/>
        <v>7413669</v>
      </c>
      <c r="BD435" s="106"/>
      <c r="BE435" s="125" t="str">
        <f t="shared" si="98"/>
        <v>Dirección Administrativa- Grupo de Trabajo de Contratación</v>
      </c>
      <c r="BH435" s="126"/>
      <c r="BI435" s="127"/>
    </row>
    <row r="436" spans="1:96" ht="25.5" x14ac:dyDescent="0.2">
      <c r="A436" s="106" t="s">
        <v>140</v>
      </c>
      <c r="B436" s="105" t="s">
        <v>141</v>
      </c>
      <c r="C436" s="106" t="s">
        <v>142</v>
      </c>
      <c r="D436" s="132">
        <v>79828521</v>
      </c>
      <c r="E436" s="105" t="s">
        <v>2060</v>
      </c>
      <c r="F436" s="88" t="s">
        <v>2061</v>
      </c>
      <c r="G436" s="106" t="s">
        <v>36</v>
      </c>
      <c r="H436" s="107" t="s">
        <v>101</v>
      </c>
      <c r="I436" s="108" t="s">
        <v>193</v>
      </c>
      <c r="J436" s="108">
        <v>98</v>
      </c>
      <c r="K436" s="108"/>
      <c r="L436" s="107"/>
      <c r="M436" s="108"/>
      <c r="N436" s="109"/>
      <c r="O436" s="110"/>
      <c r="P436" s="110" t="s">
        <v>103</v>
      </c>
      <c r="Q436" s="107" t="s">
        <v>119</v>
      </c>
      <c r="R436" s="111" t="s">
        <v>962</v>
      </c>
      <c r="S436" s="112" t="s">
        <v>194</v>
      </c>
      <c r="T436" s="112"/>
      <c r="U436" s="133">
        <v>63459</v>
      </c>
      <c r="V436" s="115">
        <v>27731</v>
      </c>
      <c r="W436" s="115">
        <f t="shared" ca="1" si="92"/>
        <v>42293.432304166665</v>
      </c>
      <c r="X436" s="116">
        <f t="shared" ca="1" si="97"/>
        <v>39.323287671232876</v>
      </c>
      <c r="Y436" s="117">
        <v>41540</v>
      </c>
      <c r="Z436" s="108">
        <f t="shared" ca="1" si="95"/>
        <v>2.0356164383561643</v>
      </c>
      <c r="AA436" s="118"/>
      <c r="AB436" s="119" t="s">
        <v>108</v>
      </c>
      <c r="AC436" s="119" t="s">
        <v>109</v>
      </c>
      <c r="AD436" s="120" t="s">
        <v>110</v>
      </c>
      <c r="AE436" s="119" t="s">
        <v>154</v>
      </c>
      <c r="AF436" s="108">
        <v>35</v>
      </c>
      <c r="AG436" s="108" t="s">
        <v>112</v>
      </c>
      <c r="AH436" s="108" t="s">
        <v>690</v>
      </c>
      <c r="AI436" s="108" t="s">
        <v>155</v>
      </c>
      <c r="AJ436" s="108"/>
      <c r="AK436" s="115"/>
      <c r="AL436" s="115"/>
      <c r="AM436" s="115"/>
      <c r="AN436" s="36" t="s">
        <v>2062</v>
      </c>
      <c r="AO436" s="121">
        <f>VLOOKUP(I436,[3]DATOS!$B$6:$D$46,3)</f>
        <v>2320554</v>
      </c>
      <c r="AP436" s="122">
        <f t="shared" si="85"/>
        <v>1508360</v>
      </c>
      <c r="AQ436" s="122">
        <f t="shared" si="86"/>
        <v>3828914</v>
      </c>
      <c r="AR436" s="122">
        <f t="shared" si="87"/>
        <v>0</v>
      </c>
      <c r="AS436" s="122">
        <v>0</v>
      </c>
      <c r="AT436" s="122">
        <v>0</v>
      </c>
      <c r="AU436" s="122"/>
      <c r="AV436" s="122">
        <v>0</v>
      </c>
      <c r="AW436" s="122">
        <f t="shared" si="91"/>
        <v>29000</v>
      </c>
      <c r="AX436" s="122">
        <v>0</v>
      </c>
      <c r="AY436" s="134">
        <v>0</v>
      </c>
      <c r="AZ436" s="122">
        <f t="shared" si="93"/>
        <v>0</v>
      </c>
      <c r="BA436" s="122">
        <f t="shared" si="88"/>
        <v>2320554</v>
      </c>
      <c r="BB436" s="122">
        <f t="shared" si="89"/>
        <v>1537360</v>
      </c>
      <c r="BC436" s="122">
        <f t="shared" si="90"/>
        <v>3857914</v>
      </c>
      <c r="BD436" s="106"/>
      <c r="BE436" s="125" t="str">
        <f t="shared" si="98"/>
        <v>Oficina de Servicios al Consumidor y de Apoyo Empresarial- Grupo de Trabajo de Formación</v>
      </c>
      <c r="BH436" s="126"/>
      <c r="BI436" s="127"/>
      <c r="BS436" s="166" t="s">
        <v>185</v>
      </c>
      <c r="BT436" s="167">
        <v>1253275</v>
      </c>
    </row>
    <row r="437" spans="1:96" ht="25.5" x14ac:dyDescent="0.25">
      <c r="A437" s="106" t="s">
        <v>140</v>
      </c>
      <c r="B437" s="105" t="s">
        <v>206</v>
      </c>
      <c r="C437" s="106" t="s">
        <v>142</v>
      </c>
      <c r="D437" s="132">
        <v>79501143</v>
      </c>
      <c r="E437" s="105" t="s">
        <v>2063</v>
      </c>
      <c r="F437" s="107" t="s">
        <v>2064</v>
      </c>
      <c r="G437" s="106" t="s">
        <v>36</v>
      </c>
      <c r="H437" s="107" t="s">
        <v>773</v>
      </c>
      <c r="I437" s="108" t="s">
        <v>487</v>
      </c>
      <c r="J437" s="108"/>
      <c r="K437" s="108"/>
      <c r="L437" s="109" t="s">
        <v>1444</v>
      </c>
      <c r="M437" s="110" t="s">
        <v>266</v>
      </c>
      <c r="N437" s="109"/>
      <c r="O437" s="110"/>
      <c r="P437" s="110" t="s">
        <v>103</v>
      </c>
      <c r="Q437" s="107" t="s">
        <v>333</v>
      </c>
      <c r="R437" s="111"/>
      <c r="S437" s="112" t="s">
        <v>2065</v>
      </c>
      <c r="T437" s="113"/>
      <c r="U437" s="133"/>
      <c r="V437" s="115">
        <v>25164</v>
      </c>
      <c r="W437" s="115">
        <f t="shared" ca="1" si="92"/>
        <v>42293.432304166665</v>
      </c>
      <c r="X437" s="116">
        <f t="shared" ca="1" si="97"/>
        <v>46.257534246575339</v>
      </c>
      <c r="Y437" s="117">
        <v>34555</v>
      </c>
      <c r="Z437" s="108">
        <f t="shared" ca="1" si="95"/>
        <v>20.895890410958906</v>
      </c>
      <c r="AA437" s="118"/>
      <c r="AB437" s="119" t="s">
        <v>152</v>
      </c>
      <c r="AC437" s="119" t="s">
        <v>268</v>
      </c>
      <c r="AD437" s="120" t="s">
        <v>110</v>
      </c>
      <c r="AE437" s="119" t="s">
        <v>269</v>
      </c>
      <c r="AF437" s="108">
        <v>40</v>
      </c>
      <c r="AG437" s="108" t="s">
        <v>112</v>
      </c>
      <c r="AH437" s="108" t="s">
        <v>124</v>
      </c>
      <c r="AI437" s="108" t="s">
        <v>114</v>
      </c>
      <c r="AJ437" s="168" t="s">
        <v>27</v>
      </c>
      <c r="AK437" s="115">
        <v>41852</v>
      </c>
      <c r="AL437" s="115"/>
      <c r="AM437" s="115"/>
      <c r="AN437" s="15" t="s">
        <v>2066</v>
      </c>
      <c r="AO437" s="121">
        <f>VLOOKUP(I437,[3]DATOS!$B$6:$D$46,3)</f>
        <v>1311843</v>
      </c>
      <c r="AP437" s="122">
        <f t="shared" si="85"/>
        <v>852698</v>
      </c>
      <c r="AQ437" s="122">
        <f t="shared" si="86"/>
        <v>2164541</v>
      </c>
      <c r="AR437" s="122">
        <f t="shared" si="87"/>
        <v>0</v>
      </c>
      <c r="AS437" s="122">
        <v>0</v>
      </c>
      <c r="AT437" s="122">
        <v>0</v>
      </c>
      <c r="AU437" s="122"/>
      <c r="AV437" s="122">
        <v>0</v>
      </c>
      <c r="AW437" s="122">
        <f t="shared" si="91"/>
        <v>29000</v>
      </c>
      <c r="AX437" s="122">
        <v>0</v>
      </c>
      <c r="AY437" s="134">
        <f>ROUND(AO437*15%,0)</f>
        <v>196776</v>
      </c>
      <c r="AZ437" s="122">
        <f t="shared" si="93"/>
        <v>0</v>
      </c>
      <c r="BA437" s="122">
        <f t="shared" si="88"/>
        <v>1311843</v>
      </c>
      <c r="BB437" s="122">
        <f t="shared" si="89"/>
        <v>1078474</v>
      </c>
      <c r="BC437" s="122">
        <f t="shared" si="90"/>
        <v>2390317</v>
      </c>
      <c r="BD437" s="106"/>
      <c r="BE437" s="125" t="str">
        <f t="shared" si="98"/>
        <v>Oficina de Tecnología e Informática</v>
      </c>
      <c r="BH437" s="126"/>
      <c r="BI437" s="127"/>
    </row>
    <row r="438" spans="1:96" x14ac:dyDescent="0.25">
      <c r="A438" s="106" t="s">
        <v>95</v>
      </c>
      <c r="B438" s="105" t="s">
        <v>127</v>
      </c>
      <c r="C438" s="106" t="s">
        <v>97</v>
      </c>
      <c r="D438" s="132">
        <v>51984935</v>
      </c>
      <c r="E438" s="105" t="s">
        <v>2067</v>
      </c>
      <c r="F438" s="107" t="s">
        <v>2068</v>
      </c>
      <c r="G438" s="106" t="s">
        <v>36</v>
      </c>
      <c r="H438" s="107" t="s">
        <v>247</v>
      </c>
      <c r="I438" s="108" t="s">
        <v>1128</v>
      </c>
      <c r="J438" s="108">
        <v>482</v>
      </c>
      <c r="K438" s="108"/>
      <c r="L438" s="109"/>
      <c r="M438" s="110"/>
      <c r="N438" s="109"/>
      <c r="O438" s="110"/>
      <c r="P438" s="110" t="s">
        <v>103</v>
      </c>
      <c r="Q438" s="107" t="s">
        <v>149</v>
      </c>
      <c r="R438" s="111" t="s">
        <v>120</v>
      </c>
      <c r="S438" s="112" t="s">
        <v>2069</v>
      </c>
      <c r="T438" s="113"/>
      <c r="U438" s="133"/>
      <c r="V438" s="115">
        <v>25583</v>
      </c>
      <c r="W438" s="115">
        <f t="shared" ca="1" si="92"/>
        <v>42293.432304166665</v>
      </c>
      <c r="X438" s="116">
        <f t="shared" ca="1" si="97"/>
        <v>45.126027397260273</v>
      </c>
      <c r="Y438" s="117">
        <v>40963</v>
      </c>
      <c r="Z438" s="108">
        <f t="shared" ca="1" si="95"/>
        <v>3.5945205479452054</v>
      </c>
      <c r="AA438" s="118"/>
      <c r="AB438" s="119" t="s">
        <v>108</v>
      </c>
      <c r="AC438" s="119" t="s">
        <v>252</v>
      </c>
      <c r="AD438" s="120" t="s">
        <v>110</v>
      </c>
      <c r="AE438" s="119" t="s">
        <v>253</v>
      </c>
      <c r="AF438" s="108">
        <v>3100</v>
      </c>
      <c r="AG438" s="108" t="s">
        <v>70</v>
      </c>
      <c r="AH438" s="108" t="s">
        <v>221</v>
      </c>
      <c r="AI438" s="108" t="s">
        <v>155</v>
      </c>
      <c r="AJ438" s="108"/>
      <c r="AK438" s="115">
        <v>41176</v>
      </c>
      <c r="AL438" s="115"/>
      <c r="AM438" s="115"/>
      <c r="AN438" s="17" t="s">
        <v>2070</v>
      </c>
      <c r="AO438" s="121">
        <f>VLOOKUP(I438,[3]DATOS!$B$6:$D$46,3)</f>
        <v>952085</v>
      </c>
      <c r="AP438" s="122">
        <f t="shared" si="85"/>
        <v>618855</v>
      </c>
      <c r="AQ438" s="122">
        <f t="shared" si="86"/>
        <v>1570940</v>
      </c>
      <c r="AR438" s="122">
        <f t="shared" si="87"/>
        <v>74000</v>
      </c>
      <c r="AS438" s="122">
        <v>0</v>
      </c>
      <c r="AT438" s="122">
        <v>0</v>
      </c>
      <c r="AU438" s="122"/>
      <c r="AV438" s="122">
        <v>0</v>
      </c>
      <c r="AW438" s="122">
        <f t="shared" si="91"/>
        <v>29000</v>
      </c>
      <c r="AX438" s="122">
        <v>0</v>
      </c>
      <c r="AY438" s="134">
        <f>ROUND(AO438*15%,0)</f>
        <v>142813</v>
      </c>
      <c r="AZ438" s="122">
        <f t="shared" si="93"/>
        <v>0</v>
      </c>
      <c r="BA438" s="122">
        <f t="shared" si="88"/>
        <v>1026085</v>
      </c>
      <c r="BB438" s="122">
        <f t="shared" si="89"/>
        <v>790668</v>
      </c>
      <c r="BC438" s="122">
        <f t="shared" si="90"/>
        <v>1816753</v>
      </c>
      <c r="BD438" s="106"/>
      <c r="BE438" s="125" t="str">
        <f t="shared" si="98"/>
        <v>Dirección de Investigaciones de Protección al Consumidor</v>
      </c>
      <c r="BH438" s="135"/>
      <c r="BI438" s="127"/>
      <c r="BS438" s="103"/>
      <c r="BT438" s="103"/>
      <c r="CP438" s="128"/>
      <c r="CQ438" s="128"/>
    </row>
    <row r="439" spans="1:96" x14ac:dyDescent="0.25">
      <c r="A439" s="106" t="s">
        <v>95</v>
      </c>
      <c r="B439" s="105" t="s">
        <v>96</v>
      </c>
      <c r="C439" s="106" t="s">
        <v>97</v>
      </c>
      <c r="D439" s="132">
        <v>41772055</v>
      </c>
      <c r="E439" s="105" t="s">
        <v>2071</v>
      </c>
      <c r="F439" s="107" t="s">
        <v>2072</v>
      </c>
      <c r="G439" s="106" t="s">
        <v>36</v>
      </c>
      <c r="H439" s="107" t="s">
        <v>145</v>
      </c>
      <c r="I439" s="108" t="s">
        <v>159</v>
      </c>
      <c r="J439" s="108">
        <v>544</v>
      </c>
      <c r="K439" s="108">
        <v>212</v>
      </c>
      <c r="L439" s="107" t="s">
        <v>658</v>
      </c>
      <c r="M439" s="108" t="s">
        <v>147</v>
      </c>
      <c r="N439" s="109"/>
      <c r="O439" s="110"/>
      <c r="P439" s="110" t="s">
        <v>103</v>
      </c>
      <c r="Q439" s="107" t="s">
        <v>28</v>
      </c>
      <c r="R439" s="109" t="s">
        <v>633</v>
      </c>
      <c r="S439" s="112" t="s">
        <v>106</v>
      </c>
      <c r="T439" s="113" t="s">
        <v>1401</v>
      </c>
      <c r="U439" s="133">
        <v>30136</v>
      </c>
      <c r="V439" s="115">
        <v>21262</v>
      </c>
      <c r="W439" s="115">
        <f t="shared" ca="1" si="92"/>
        <v>42293.432304166665</v>
      </c>
      <c r="X439" s="116">
        <f t="shared" ca="1" si="97"/>
        <v>56.789041095890411</v>
      </c>
      <c r="Y439" s="117">
        <v>35775</v>
      </c>
      <c r="Z439" s="108">
        <f t="shared" ca="1" si="95"/>
        <v>17.602739726027398</v>
      </c>
      <c r="AA439" s="118"/>
      <c r="AB439" s="119" t="s">
        <v>152</v>
      </c>
      <c r="AC439" s="119" t="s">
        <v>153</v>
      </c>
      <c r="AD439" s="120" t="s">
        <v>110</v>
      </c>
      <c r="AE439" s="119" t="s">
        <v>111</v>
      </c>
      <c r="AF439" s="108">
        <v>38</v>
      </c>
      <c r="AG439" s="108" t="s">
        <v>112</v>
      </c>
      <c r="AH439" s="108" t="s">
        <v>124</v>
      </c>
      <c r="AI439" s="108" t="s">
        <v>114</v>
      </c>
      <c r="AJ439" s="108"/>
      <c r="AK439" s="115">
        <v>41325</v>
      </c>
      <c r="AL439" s="115"/>
      <c r="AM439" s="115"/>
      <c r="AN439" s="21" t="s">
        <v>2073</v>
      </c>
      <c r="AO439" s="121">
        <f>VLOOKUP(I439,[3]DATOS!$B$6:$D$46,3)</f>
        <v>2049478</v>
      </c>
      <c r="AP439" s="122">
        <f t="shared" si="85"/>
        <v>1332161</v>
      </c>
      <c r="AQ439" s="122">
        <f t="shared" si="86"/>
        <v>3381639</v>
      </c>
      <c r="AR439" s="122">
        <f t="shared" si="87"/>
        <v>0</v>
      </c>
      <c r="AS439" s="122">
        <v>0</v>
      </c>
      <c r="AT439" s="122">
        <v>0</v>
      </c>
      <c r="AU439" s="122"/>
      <c r="AV439" s="122">
        <v>0</v>
      </c>
      <c r="AW439" s="122">
        <f t="shared" si="91"/>
        <v>29000</v>
      </c>
      <c r="AX439" s="122">
        <v>0</v>
      </c>
      <c r="AY439" s="134">
        <f>ROUND(AO439*15%,0)</f>
        <v>307422</v>
      </c>
      <c r="AZ439" s="122">
        <f t="shared" si="93"/>
        <v>0</v>
      </c>
      <c r="BA439" s="122">
        <f t="shared" si="88"/>
        <v>2049478</v>
      </c>
      <c r="BB439" s="122">
        <f t="shared" si="89"/>
        <v>1668583</v>
      </c>
      <c r="BC439" s="122">
        <f t="shared" si="90"/>
        <v>3718061</v>
      </c>
      <c r="BD439" s="106"/>
      <c r="CR439" s="128"/>
    </row>
    <row r="440" spans="1:96" ht="25.5" x14ac:dyDescent="0.25">
      <c r="A440" s="106" t="s">
        <v>95</v>
      </c>
      <c r="B440" s="105" t="s">
        <v>96</v>
      </c>
      <c r="C440" s="106" t="s">
        <v>97</v>
      </c>
      <c r="D440" s="132">
        <v>52715132</v>
      </c>
      <c r="E440" s="105" t="s">
        <v>2074</v>
      </c>
      <c r="F440" s="107" t="s">
        <v>2075</v>
      </c>
      <c r="G440" s="106" t="s">
        <v>36</v>
      </c>
      <c r="H440" s="107" t="s">
        <v>101</v>
      </c>
      <c r="I440" s="108" t="s">
        <v>358</v>
      </c>
      <c r="J440" s="108">
        <v>277</v>
      </c>
      <c r="K440" s="108"/>
      <c r="L440" s="109"/>
      <c r="M440" s="110"/>
      <c r="N440" s="109"/>
      <c r="O440" s="110"/>
      <c r="P440" s="110" t="s">
        <v>202</v>
      </c>
      <c r="Q440" s="107" t="s">
        <v>306</v>
      </c>
      <c r="R440" s="111" t="s">
        <v>307</v>
      </c>
      <c r="S440" s="112" t="s">
        <v>106</v>
      </c>
      <c r="T440" s="143" t="s">
        <v>2076</v>
      </c>
      <c r="U440" s="133">
        <v>160308</v>
      </c>
      <c r="V440" s="115">
        <v>29838</v>
      </c>
      <c r="W440" s="115">
        <f t="shared" ca="1" si="92"/>
        <v>42293.432304166665</v>
      </c>
      <c r="X440" s="116">
        <f t="shared" ca="1" si="97"/>
        <v>33.635616438356166</v>
      </c>
      <c r="Y440" s="117">
        <v>40940</v>
      </c>
      <c r="Z440" s="108">
        <f t="shared" ca="1" si="95"/>
        <v>3.6575342465753424</v>
      </c>
      <c r="AA440" s="118"/>
      <c r="AB440" s="119" t="s">
        <v>108</v>
      </c>
      <c r="AC440" s="119" t="s">
        <v>109</v>
      </c>
      <c r="AD440" s="120" t="s">
        <v>110</v>
      </c>
      <c r="AE440" s="119" t="s">
        <v>111</v>
      </c>
      <c r="AF440" s="108">
        <v>2003</v>
      </c>
      <c r="AG440" s="108" t="s">
        <v>70</v>
      </c>
      <c r="AH440" s="108" t="s">
        <v>160</v>
      </c>
      <c r="AI440" s="108" t="s">
        <v>155</v>
      </c>
      <c r="AJ440" s="108"/>
      <c r="AK440" s="115">
        <v>41088</v>
      </c>
      <c r="AL440" s="115"/>
      <c r="AM440" s="115" t="s">
        <v>1025</v>
      </c>
      <c r="AN440" s="21" t="s">
        <v>2077</v>
      </c>
      <c r="AO440" s="121">
        <f>VLOOKUP(I440,[3]DATOS!$B$6:$D$46,3)</f>
        <v>1694203</v>
      </c>
      <c r="AP440" s="122">
        <f t="shared" si="85"/>
        <v>1101232</v>
      </c>
      <c r="AQ440" s="122">
        <f t="shared" si="86"/>
        <v>2795435</v>
      </c>
      <c r="AR440" s="122">
        <f t="shared" si="87"/>
        <v>0</v>
      </c>
      <c r="AS440" s="122">
        <v>0</v>
      </c>
      <c r="AT440" s="122">
        <v>0</v>
      </c>
      <c r="AU440" s="122"/>
      <c r="AV440" s="122">
        <v>0</v>
      </c>
      <c r="AW440" s="122">
        <f t="shared" si="91"/>
        <v>29000</v>
      </c>
      <c r="AX440" s="122">
        <v>0</v>
      </c>
      <c r="AY440" s="134">
        <v>0</v>
      </c>
      <c r="AZ440" s="122">
        <f t="shared" si="93"/>
        <v>0</v>
      </c>
      <c r="BA440" s="122">
        <f t="shared" si="88"/>
        <v>1694203</v>
      </c>
      <c r="BB440" s="122">
        <f t="shared" si="89"/>
        <v>1130232</v>
      </c>
      <c r="BC440" s="122">
        <f t="shared" si="90"/>
        <v>2824435</v>
      </c>
      <c r="BD440" s="106"/>
      <c r="BS440" s="103"/>
      <c r="BT440" s="103"/>
    </row>
    <row r="441" spans="1:96" ht="51" x14ac:dyDescent="0.25">
      <c r="A441" s="106" t="s">
        <v>95</v>
      </c>
      <c r="B441" s="105" t="s">
        <v>127</v>
      </c>
      <c r="C441" s="106" t="s">
        <v>97</v>
      </c>
      <c r="D441" s="132">
        <v>53068839</v>
      </c>
      <c r="E441" s="105" t="s">
        <v>705</v>
      </c>
      <c r="F441" s="107" t="s">
        <v>2078</v>
      </c>
      <c r="G441" s="106" t="s">
        <v>36</v>
      </c>
      <c r="H441" s="107" t="s">
        <v>130</v>
      </c>
      <c r="I441" s="108" t="s">
        <v>209</v>
      </c>
      <c r="J441" s="108"/>
      <c r="K441" s="108"/>
      <c r="L441" s="109"/>
      <c r="M441" s="110"/>
      <c r="N441" s="160" t="s">
        <v>2079</v>
      </c>
      <c r="O441" s="110"/>
      <c r="P441" s="110" t="s">
        <v>202</v>
      </c>
      <c r="Q441" s="107" t="s">
        <v>203</v>
      </c>
      <c r="R441" s="111" t="s">
        <v>366</v>
      </c>
      <c r="S441" s="112" t="s">
        <v>2080</v>
      </c>
      <c r="T441" s="113"/>
      <c r="U441" s="133"/>
      <c r="V441" s="115">
        <v>31208</v>
      </c>
      <c r="W441" s="115">
        <f t="shared" ca="1" si="92"/>
        <v>42293.432304166665</v>
      </c>
      <c r="X441" s="116">
        <f t="shared" ca="1" si="97"/>
        <v>29.934246575342467</v>
      </c>
      <c r="Y441" s="117">
        <v>40819</v>
      </c>
      <c r="Z441" s="108">
        <f t="shared" ca="1" si="95"/>
        <v>3.9808219178082194</v>
      </c>
      <c r="AA441" s="118"/>
      <c r="AB441" s="119" t="s">
        <v>108</v>
      </c>
      <c r="AC441" s="119" t="s">
        <v>136</v>
      </c>
      <c r="AD441" s="120" t="s">
        <v>282</v>
      </c>
      <c r="AE441" s="119" t="s">
        <v>137</v>
      </c>
      <c r="AF441" s="108">
        <v>4040</v>
      </c>
      <c r="AG441" s="108" t="s">
        <v>70</v>
      </c>
      <c r="AH441" s="108" t="s">
        <v>124</v>
      </c>
      <c r="AI441" s="108" t="s">
        <v>213</v>
      </c>
      <c r="AJ441" s="108"/>
      <c r="AK441" s="115">
        <v>41890</v>
      </c>
      <c r="AL441" s="115"/>
      <c r="AM441" s="115"/>
      <c r="AN441" s="15" t="s">
        <v>2081</v>
      </c>
      <c r="AO441" s="121">
        <f>VLOOKUP(I441,[3]DATOS!$B$6:$D$46,3)</f>
        <v>1382979</v>
      </c>
      <c r="AP441" s="122">
        <f t="shared" si="85"/>
        <v>898936</v>
      </c>
      <c r="AQ441" s="122">
        <f t="shared" si="86"/>
        <v>2281915</v>
      </c>
      <c r="AR441" s="122">
        <f t="shared" si="87"/>
        <v>0</v>
      </c>
      <c r="AS441" s="122">
        <v>0</v>
      </c>
      <c r="AT441" s="122">
        <v>0</v>
      </c>
      <c r="AU441" s="122"/>
      <c r="AV441" s="122">
        <v>0</v>
      </c>
      <c r="AW441" s="122">
        <f t="shared" si="91"/>
        <v>29000</v>
      </c>
      <c r="AX441" s="122">
        <v>0</v>
      </c>
      <c r="AY441" s="134">
        <f>ROUND(AO441*15%,0)</f>
        <v>207447</v>
      </c>
      <c r="AZ441" s="122">
        <f t="shared" si="93"/>
        <v>0</v>
      </c>
      <c r="BA441" s="122">
        <f t="shared" si="88"/>
        <v>1382979</v>
      </c>
      <c r="BB441" s="122">
        <f t="shared" si="89"/>
        <v>1135383</v>
      </c>
      <c r="BC441" s="122">
        <f t="shared" si="90"/>
        <v>2518362</v>
      </c>
      <c r="BD441" s="106"/>
    </row>
    <row r="442" spans="1:96" x14ac:dyDescent="0.25">
      <c r="A442" s="106" t="s">
        <v>95</v>
      </c>
      <c r="B442" s="105" t="s">
        <v>96</v>
      </c>
      <c r="C442" s="106" t="s">
        <v>97</v>
      </c>
      <c r="D442" s="132">
        <v>53140202</v>
      </c>
      <c r="E442" s="105" t="s">
        <v>2082</v>
      </c>
      <c r="F442" s="107" t="s">
        <v>2083</v>
      </c>
      <c r="G442" s="106" t="s">
        <v>36</v>
      </c>
      <c r="H442" s="107" t="s">
        <v>101</v>
      </c>
      <c r="I442" s="108" t="s">
        <v>185</v>
      </c>
      <c r="J442" s="108">
        <v>357</v>
      </c>
      <c r="K442" s="108"/>
      <c r="L442" s="109"/>
      <c r="M442" s="110"/>
      <c r="N442" s="109"/>
      <c r="O442" s="110"/>
      <c r="P442" s="110" t="s">
        <v>103</v>
      </c>
      <c r="Q442" s="107" t="s">
        <v>119</v>
      </c>
      <c r="R442" s="109" t="s">
        <v>707</v>
      </c>
      <c r="S442" s="112" t="s">
        <v>106</v>
      </c>
      <c r="T442" s="113" t="s">
        <v>107</v>
      </c>
      <c r="U442" s="133" t="s">
        <v>195</v>
      </c>
      <c r="V442" s="115">
        <v>31275</v>
      </c>
      <c r="W442" s="115">
        <f t="shared" ca="1" si="92"/>
        <v>42293.432304166665</v>
      </c>
      <c r="X442" s="116">
        <f t="shared" ca="1" si="97"/>
        <v>29.753424657534246</v>
      </c>
      <c r="Y442" s="117">
        <v>41176</v>
      </c>
      <c r="Z442" s="108">
        <f t="shared" ca="1" si="95"/>
        <v>3.0191780821917806</v>
      </c>
      <c r="AA442" s="118"/>
      <c r="AB442" s="119" t="s">
        <v>108</v>
      </c>
      <c r="AC442" s="119" t="s">
        <v>109</v>
      </c>
      <c r="AD442" s="120" t="s">
        <v>110</v>
      </c>
      <c r="AE442" s="119" t="s">
        <v>111</v>
      </c>
      <c r="AF442" s="108">
        <v>31</v>
      </c>
      <c r="AG442" s="108" t="s">
        <v>112</v>
      </c>
      <c r="AH442" s="108" t="s">
        <v>160</v>
      </c>
      <c r="AI442" s="108" t="s">
        <v>213</v>
      </c>
      <c r="AJ442" s="108"/>
      <c r="AK442" s="115"/>
      <c r="AL442" s="115"/>
      <c r="AM442" s="115"/>
      <c r="AN442" s="16" t="s">
        <v>2084</v>
      </c>
      <c r="AO442" s="121">
        <f>VLOOKUP(I442,[3]DATOS!$B$6:$D$46,3)</f>
        <v>1466526</v>
      </c>
      <c r="AP442" s="122">
        <f t="shared" si="85"/>
        <v>953242</v>
      </c>
      <c r="AQ442" s="122">
        <f t="shared" si="86"/>
        <v>2419768</v>
      </c>
      <c r="AR442" s="122">
        <f t="shared" si="87"/>
        <v>0</v>
      </c>
      <c r="AS442" s="122">
        <v>0</v>
      </c>
      <c r="AT442" s="122">
        <v>0</v>
      </c>
      <c r="AU442" s="122"/>
      <c r="AV442" s="122">
        <v>0</v>
      </c>
      <c r="AW442" s="122">
        <f t="shared" si="91"/>
        <v>29000</v>
      </c>
      <c r="AX442" s="122">
        <v>0</v>
      </c>
      <c r="AY442" s="134">
        <f>ROUND(AO442*15%,0)</f>
        <v>219979</v>
      </c>
      <c r="AZ442" s="122">
        <f t="shared" si="93"/>
        <v>0</v>
      </c>
      <c r="BA442" s="122">
        <f t="shared" si="88"/>
        <v>1466526</v>
      </c>
      <c r="BB442" s="122">
        <f t="shared" si="89"/>
        <v>1202221</v>
      </c>
      <c r="BC442" s="122">
        <f t="shared" si="90"/>
        <v>2668747</v>
      </c>
      <c r="BD442" s="106"/>
      <c r="BE442" s="125" t="str">
        <f t="shared" ref="BE442:BE448" si="99">+CONCATENATE(Q442,R442)</f>
        <v>Oficina de Servicios al Consumidor y de Apoyo Empresarial- Grupo de Trabajo de Atención al Ciudadano</v>
      </c>
      <c r="BH442" s="126"/>
      <c r="BI442" s="127"/>
      <c r="CP442" s="128"/>
      <c r="CQ442" s="128"/>
    </row>
    <row r="443" spans="1:96" x14ac:dyDescent="0.25">
      <c r="A443" s="140" t="s">
        <v>95</v>
      </c>
      <c r="B443" s="105" t="s">
        <v>96</v>
      </c>
      <c r="C443" s="106" t="s">
        <v>97</v>
      </c>
      <c r="D443" s="174">
        <v>20957925</v>
      </c>
      <c r="E443" s="142" t="s">
        <v>2085</v>
      </c>
      <c r="F443" s="142" t="s">
        <v>2086</v>
      </c>
      <c r="G443" s="140" t="s">
        <v>2087</v>
      </c>
      <c r="H443" s="107" t="s">
        <v>101</v>
      </c>
      <c r="I443" s="108" t="s">
        <v>175</v>
      </c>
      <c r="J443" s="108">
        <v>136</v>
      </c>
      <c r="K443" s="108"/>
      <c r="L443" s="109"/>
      <c r="M443" s="110"/>
      <c r="N443" s="109"/>
      <c r="O443" s="110" t="s">
        <v>467</v>
      </c>
      <c r="P443" s="110" t="s">
        <v>103</v>
      </c>
      <c r="Q443" s="107" t="s">
        <v>133</v>
      </c>
      <c r="R443" s="109" t="s">
        <v>371</v>
      </c>
      <c r="S443" s="176" t="s">
        <v>106</v>
      </c>
      <c r="T443" s="143"/>
      <c r="U443" s="140">
        <v>164566</v>
      </c>
      <c r="V443" s="145">
        <v>29288</v>
      </c>
      <c r="W443" s="146">
        <f t="shared" ca="1" si="92"/>
        <v>42293.432304166665</v>
      </c>
      <c r="X443" s="147">
        <f t="shared" ca="1" si="97"/>
        <v>35.11780821917808</v>
      </c>
      <c r="Y443" s="148">
        <v>40695</v>
      </c>
      <c r="Z443" s="147">
        <f t="shared" ca="1" si="95"/>
        <v>4.3150684931506849</v>
      </c>
      <c r="AA443" s="118"/>
      <c r="AB443" s="119" t="s">
        <v>108</v>
      </c>
      <c r="AC443" s="119" t="s">
        <v>109</v>
      </c>
      <c r="AD443" s="120" t="s">
        <v>110</v>
      </c>
      <c r="AE443" s="119" t="s">
        <v>111</v>
      </c>
      <c r="AF443" s="108">
        <v>3210</v>
      </c>
      <c r="AG443" s="108" t="s">
        <v>70</v>
      </c>
      <c r="AH443" s="149" t="s">
        <v>124</v>
      </c>
      <c r="AI443" s="149" t="s">
        <v>196</v>
      </c>
      <c r="AJ443" s="108"/>
      <c r="AK443" s="115" t="s">
        <v>2088</v>
      </c>
      <c r="AL443" s="115"/>
      <c r="AM443" s="115"/>
      <c r="AN443" s="29" t="s">
        <v>2089</v>
      </c>
      <c r="AO443" s="121">
        <f>VLOOKUP(I443,[3]DATOS!$B$6:$D$46,3)</f>
        <v>2243986</v>
      </c>
      <c r="AP443" s="122">
        <f t="shared" si="85"/>
        <v>1458591</v>
      </c>
      <c r="AQ443" s="122">
        <f t="shared" si="86"/>
        <v>3702577</v>
      </c>
      <c r="AR443" s="122">
        <f t="shared" si="87"/>
        <v>0</v>
      </c>
      <c r="AS443" s="122">
        <v>0</v>
      </c>
      <c r="AT443" s="122">
        <v>0</v>
      </c>
      <c r="AU443" s="122"/>
      <c r="AV443" s="122">
        <v>0</v>
      </c>
      <c r="AW443" s="122">
        <f t="shared" si="91"/>
        <v>29000</v>
      </c>
      <c r="AX443" s="122">
        <v>0</v>
      </c>
      <c r="AY443" s="134">
        <v>0</v>
      </c>
      <c r="AZ443" s="122">
        <f t="shared" si="93"/>
        <v>0</v>
      </c>
      <c r="BA443" s="122">
        <f t="shared" si="88"/>
        <v>2243986</v>
      </c>
      <c r="BB443" s="122">
        <f t="shared" si="89"/>
        <v>1487591</v>
      </c>
      <c r="BC443" s="122">
        <f t="shared" si="90"/>
        <v>3731577</v>
      </c>
      <c r="BD443" s="85"/>
      <c r="BE443" s="125" t="str">
        <f t="shared" si="99"/>
        <v>Dirección de Investigaciones de Protección de Usuarios de Servicios de Comunicaciones- Grupo de Trabajo de Investigaciones Administrativas de Protección de Usuarios de Servicios de Comunicaciones</v>
      </c>
      <c r="BH443" s="126"/>
      <c r="BI443" s="127"/>
      <c r="CP443" s="128"/>
      <c r="CQ443" s="128"/>
    </row>
    <row r="444" spans="1:96" ht="25.5" x14ac:dyDescent="0.25">
      <c r="A444" s="140" t="s">
        <v>95</v>
      </c>
      <c r="B444" s="105" t="s">
        <v>96</v>
      </c>
      <c r="C444" s="106" t="s">
        <v>97</v>
      </c>
      <c r="D444" s="174">
        <v>52436328</v>
      </c>
      <c r="E444" s="142" t="s">
        <v>1517</v>
      </c>
      <c r="F444" s="142" t="s">
        <v>2090</v>
      </c>
      <c r="G444" s="140" t="s">
        <v>36</v>
      </c>
      <c r="H444" s="107" t="s">
        <v>101</v>
      </c>
      <c r="I444" s="108" t="s">
        <v>159</v>
      </c>
      <c r="J444" s="108">
        <v>196</v>
      </c>
      <c r="K444" s="108"/>
      <c r="L444" s="109"/>
      <c r="M444" s="110"/>
      <c r="N444" s="109"/>
      <c r="O444" s="110" t="s">
        <v>467</v>
      </c>
      <c r="P444" s="110" t="s">
        <v>202</v>
      </c>
      <c r="Q444" s="107" t="s">
        <v>306</v>
      </c>
      <c r="R444" s="111" t="s">
        <v>307</v>
      </c>
      <c r="S444" s="172" t="s">
        <v>106</v>
      </c>
      <c r="T444" s="143" t="s">
        <v>2091</v>
      </c>
      <c r="U444" s="140">
        <v>128805</v>
      </c>
      <c r="V444" s="145">
        <v>28437</v>
      </c>
      <c r="W444" s="146">
        <f t="shared" ca="1" si="92"/>
        <v>42293.432304166665</v>
      </c>
      <c r="X444" s="147">
        <f t="shared" ca="1" si="97"/>
        <v>37.419178082191777</v>
      </c>
      <c r="Y444" s="148">
        <v>40695</v>
      </c>
      <c r="Z444" s="147">
        <f t="shared" ca="1" si="95"/>
        <v>4.3150684931506849</v>
      </c>
      <c r="AA444" s="118"/>
      <c r="AB444" s="119" t="s">
        <v>108</v>
      </c>
      <c r="AC444" s="119" t="s">
        <v>109</v>
      </c>
      <c r="AD444" s="120" t="s">
        <v>110</v>
      </c>
      <c r="AE444" s="119" t="s">
        <v>111</v>
      </c>
      <c r="AF444" s="108">
        <v>2003</v>
      </c>
      <c r="AG444" s="108" t="s">
        <v>70</v>
      </c>
      <c r="AH444" s="149" t="s">
        <v>124</v>
      </c>
      <c r="AI444" s="149" t="s">
        <v>155</v>
      </c>
      <c r="AJ444" s="108"/>
      <c r="AK444" s="115" t="s">
        <v>1204</v>
      </c>
      <c r="AL444" s="115"/>
      <c r="AM444" s="115" t="s">
        <v>125</v>
      </c>
      <c r="AN444" s="29" t="s">
        <v>2092</v>
      </c>
      <c r="AO444" s="121">
        <f>VLOOKUP(I444,[3]DATOS!$B$6:$D$46,3)</f>
        <v>2049478</v>
      </c>
      <c r="AP444" s="122">
        <f t="shared" si="85"/>
        <v>1332161</v>
      </c>
      <c r="AQ444" s="122">
        <f t="shared" si="86"/>
        <v>3381639</v>
      </c>
      <c r="AR444" s="122">
        <f t="shared" si="87"/>
        <v>0</v>
      </c>
      <c r="AS444" s="122">
        <v>0</v>
      </c>
      <c r="AT444" s="122">
        <v>0</v>
      </c>
      <c r="AU444" s="122"/>
      <c r="AV444" s="122">
        <v>0</v>
      </c>
      <c r="AW444" s="122">
        <f t="shared" si="91"/>
        <v>29000</v>
      </c>
      <c r="AX444" s="122">
        <v>0</v>
      </c>
      <c r="AY444" s="134">
        <f>ROUND(AO444*15%,0)</f>
        <v>307422</v>
      </c>
      <c r="AZ444" s="122">
        <f t="shared" si="93"/>
        <v>0</v>
      </c>
      <c r="BA444" s="122">
        <f t="shared" si="88"/>
        <v>2049478</v>
      </c>
      <c r="BB444" s="122">
        <f t="shared" si="89"/>
        <v>1668583</v>
      </c>
      <c r="BC444" s="122">
        <f t="shared" si="90"/>
        <v>3718061</v>
      </c>
      <c r="BD444" s="106"/>
      <c r="BE444" s="125" t="str">
        <f t="shared" si="99"/>
        <v>Despacho del Superintendente Delegado para la Propiedad Industrial- Grupo de Trabajo de Vía Gubernativa</v>
      </c>
      <c r="BH444" s="126"/>
      <c r="BI444" s="127"/>
      <c r="BS444" s="103"/>
      <c r="BT444" s="103"/>
    </row>
    <row r="445" spans="1:96" x14ac:dyDescent="0.25">
      <c r="A445" s="106" t="s">
        <v>95</v>
      </c>
      <c r="B445" s="105" t="s">
        <v>96</v>
      </c>
      <c r="C445" s="106" t="s">
        <v>97</v>
      </c>
      <c r="D445" s="132">
        <v>53052801</v>
      </c>
      <c r="E445" s="105" t="s">
        <v>246</v>
      </c>
      <c r="F445" s="107" t="s">
        <v>2093</v>
      </c>
      <c r="G445" s="106" t="s">
        <v>36</v>
      </c>
      <c r="H445" s="107" t="s">
        <v>101</v>
      </c>
      <c r="I445" s="108" t="s">
        <v>147</v>
      </c>
      <c r="J445" s="108"/>
      <c r="K445" s="108"/>
      <c r="L445" s="107"/>
      <c r="M445" s="108"/>
      <c r="N445" s="109"/>
      <c r="O445" s="110"/>
      <c r="P445" s="110" t="s">
        <v>103</v>
      </c>
      <c r="Q445" s="107" t="s">
        <v>249</v>
      </c>
      <c r="R445" s="111" t="s">
        <v>509</v>
      </c>
      <c r="S445" s="112" t="s">
        <v>106</v>
      </c>
      <c r="T445" s="112"/>
      <c r="U445" s="133">
        <v>195064</v>
      </c>
      <c r="V445" s="115">
        <v>30766</v>
      </c>
      <c r="W445" s="115">
        <f t="shared" ca="1" si="92"/>
        <v>42293.432304166665</v>
      </c>
      <c r="X445" s="116">
        <f t="shared" ca="1" si="97"/>
        <v>31.126027397260273</v>
      </c>
      <c r="Y445" s="117">
        <v>40994</v>
      </c>
      <c r="Z445" s="108">
        <f t="shared" ca="1" si="95"/>
        <v>3.506849315068493</v>
      </c>
      <c r="AA445" s="118"/>
      <c r="AB445" s="119" t="s">
        <v>108</v>
      </c>
      <c r="AC445" s="119" t="s">
        <v>109</v>
      </c>
      <c r="AD445" s="120" t="s">
        <v>110</v>
      </c>
      <c r="AE445" s="119" t="s">
        <v>111</v>
      </c>
      <c r="AF445" s="108">
        <v>12</v>
      </c>
      <c r="AG445" s="108" t="s">
        <v>112</v>
      </c>
      <c r="AH445" s="108" t="s">
        <v>605</v>
      </c>
      <c r="AI445" s="108" t="s">
        <v>196</v>
      </c>
      <c r="AJ445" s="108"/>
      <c r="AK445" s="115">
        <v>41906</v>
      </c>
      <c r="AL445" s="115"/>
      <c r="AM445" s="115"/>
      <c r="AN445" s="16" t="s">
        <v>2094</v>
      </c>
      <c r="AO445" s="121">
        <f>VLOOKUP(I445,[3]DATOS!$B$6:$D$46,3)</f>
        <v>1887093</v>
      </c>
      <c r="AP445" s="122">
        <f t="shared" si="85"/>
        <v>1226610</v>
      </c>
      <c r="AQ445" s="122">
        <f t="shared" si="86"/>
        <v>3113703</v>
      </c>
      <c r="AR445" s="122">
        <f t="shared" si="87"/>
        <v>0</v>
      </c>
      <c r="AS445" s="122">
        <v>0</v>
      </c>
      <c r="AT445" s="122">
        <v>0</v>
      </c>
      <c r="AU445" s="122"/>
      <c r="AV445" s="122">
        <v>0</v>
      </c>
      <c r="AW445" s="122">
        <f t="shared" si="91"/>
        <v>29000</v>
      </c>
      <c r="AX445" s="122">
        <v>0</v>
      </c>
      <c r="AY445" s="134">
        <v>0</v>
      </c>
      <c r="AZ445" s="122">
        <f t="shared" si="93"/>
        <v>0</v>
      </c>
      <c r="BA445" s="122">
        <f t="shared" si="88"/>
        <v>1887093</v>
      </c>
      <c r="BB445" s="122">
        <f t="shared" si="89"/>
        <v>1255610</v>
      </c>
      <c r="BC445" s="122">
        <f t="shared" si="90"/>
        <v>3142703</v>
      </c>
      <c r="BD445" s="106"/>
      <c r="BE445" s="125" t="str">
        <f t="shared" si="99"/>
        <v>Oficina Asesora Jurídica- Grupo de Trabajo de Cobro Coactivo</v>
      </c>
      <c r="BH445" s="126"/>
      <c r="BI445" s="127"/>
    </row>
    <row r="446" spans="1:96" x14ac:dyDescent="0.25">
      <c r="A446" s="106" t="s">
        <v>95</v>
      </c>
      <c r="B446" s="105" t="s">
        <v>96</v>
      </c>
      <c r="C446" s="106" t="s">
        <v>97</v>
      </c>
      <c r="D446" s="132">
        <v>39742375</v>
      </c>
      <c r="E446" s="105" t="s">
        <v>473</v>
      </c>
      <c r="F446" s="107" t="s">
        <v>2095</v>
      </c>
      <c r="G446" s="106" t="s">
        <v>1310</v>
      </c>
      <c r="H446" s="107" t="s">
        <v>101</v>
      </c>
      <c r="I446" s="108" t="s">
        <v>102</v>
      </c>
      <c r="J446" s="108">
        <v>87</v>
      </c>
      <c r="K446" s="108"/>
      <c r="L446" s="111" t="s">
        <v>120</v>
      </c>
      <c r="M446" s="136" t="s">
        <v>120</v>
      </c>
      <c r="N446" s="109"/>
      <c r="O446" s="110"/>
      <c r="P446" s="110" t="s">
        <v>202</v>
      </c>
      <c r="Q446" s="107" t="s">
        <v>203</v>
      </c>
      <c r="R446" s="109" t="s">
        <v>611</v>
      </c>
      <c r="S446" s="112" t="s">
        <v>106</v>
      </c>
      <c r="T446" s="113"/>
      <c r="U446" s="133">
        <v>114428</v>
      </c>
      <c r="V446" s="115">
        <v>28023</v>
      </c>
      <c r="W446" s="115">
        <f t="shared" ca="1" si="92"/>
        <v>42293.432304166665</v>
      </c>
      <c r="X446" s="116">
        <f t="shared" ca="1" si="97"/>
        <v>38.536986301369865</v>
      </c>
      <c r="Y446" s="117">
        <v>38677</v>
      </c>
      <c r="Z446" s="108">
        <f t="shared" ca="1" si="95"/>
        <v>9.7671232876712324</v>
      </c>
      <c r="AA446" s="118"/>
      <c r="AB446" s="119" t="s">
        <v>108</v>
      </c>
      <c r="AC446" s="119" t="s">
        <v>109</v>
      </c>
      <c r="AD446" s="120" t="s">
        <v>110</v>
      </c>
      <c r="AE446" s="119" t="s">
        <v>111</v>
      </c>
      <c r="AF446" s="108">
        <v>4030</v>
      </c>
      <c r="AG446" s="108" t="s">
        <v>70</v>
      </c>
      <c r="AH446" s="108" t="s">
        <v>124</v>
      </c>
      <c r="AI446" s="108" t="s">
        <v>114</v>
      </c>
      <c r="AJ446" s="108"/>
      <c r="AK446" s="115">
        <v>41491</v>
      </c>
      <c r="AL446" s="115"/>
      <c r="AM446" s="115"/>
      <c r="AN446" s="60" t="s">
        <v>2096</v>
      </c>
      <c r="AO446" s="121">
        <f>VLOOKUP(I446,[3]DATOS!$B$6:$D$46,3)</f>
        <v>2418255</v>
      </c>
      <c r="AP446" s="122">
        <f t="shared" si="85"/>
        <v>1571866</v>
      </c>
      <c r="AQ446" s="122">
        <f t="shared" si="86"/>
        <v>3990121</v>
      </c>
      <c r="AR446" s="122">
        <f t="shared" si="87"/>
        <v>0</v>
      </c>
      <c r="AS446" s="122">
        <v>0</v>
      </c>
      <c r="AT446" s="101">
        <f>ROUND(+AQ446*20%,0)</f>
        <v>798024</v>
      </c>
      <c r="AU446" s="122"/>
      <c r="AV446" s="122">
        <v>0</v>
      </c>
      <c r="AW446" s="122">
        <f t="shared" si="91"/>
        <v>29000</v>
      </c>
      <c r="AX446" s="122">
        <v>0</v>
      </c>
      <c r="AY446" s="134">
        <v>0</v>
      </c>
      <c r="AZ446" s="122">
        <f t="shared" si="93"/>
        <v>0</v>
      </c>
      <c r="BA446" s="122">
        <f t="shared" si="88"/>
        <v>3216279</v>
      </c>
      <c r="BB446" s="122">
        <f t="shared" si="89"/>
        <v>1600866</v>
      </c>
      <c r="BC446" s="122">
        <f t="shared" si="90"/>
        <v>4817145</v>
      </c>
      <c r="BD446" s="106"/>
      <c r="BE446" s="125" t="str">
        <f t="shared" si="99"/>
        <v>Despacho del Superintendente Delegado para Asuntos Jurisdiccionales- Grupo de Trabajo de Calificación</v>
      </c>
      <c r="BH446" s="126"/>
      <c r="BI446" s="127"/>
      <c r="CR446" s="128"/>
    </row>
    <row r="447" spans="1:96" x14ac:dyDescent="0.25">
      <c r="A447" s="106" t="s">
        <v>140</v>
      </c>
      <c r="B447" s="105" t="s">
        <v>141</v>
      </c>
      <c r="C447" s="106" t="s">
        <v>142</v>
      </c>
      <c r="D447" s="132">
        <v>10137841</v>
      </c>
      <c r="E447" s="105" t="s">
        <v>2097</v>
      </c>
      <c r="F447" s="107" t="s">
        <v>2098</v>
      </c>
      <c r="G447" s="106" t="s">
        <v>118</v>
      </c>
      <c r="H447" s="107" t="s">
        <v>2099</v>
      </c>
      <c r="I447" s="108" t="s">
        <v>1986</v>
      </c>
      <c r="J447" s="108">
        <v>1</v>
      </c>
      <c r="K447" s="108"/>
      <c r="L447" s="109"/>
      <c r="M447" s="110"/>
      <c r="N447" s="109"/>
      <c r="O447" s="110"/>
      <c r="P447" s="110" t="s">
        <v>202</v>
      </c>
      <c r="Q447" s="107" t="s">
        <v>242</v>
      </c>
      <c r="R447" s="111" t="s">
        <v>120</v>
      </c>
      <c r="S447" s="112" t="s">
        <v>106</v>
      </c>
      <c r="T447" s="113" t="s">
        <v>1261</v>
      </c>
      <c r="U447" s="133" t="s">
        <v>2100</v>
      </c>
      <c r="V447" s="115">
        <v>25801</v>
      </c>
      <c r="W447" s="115">
        <f t="shared" ca="1" si="92"/>
        <v>42293.432304166665</v>
      </c>
      <c r="X447" s="116">
        <f t="shared" ca="1" si="97"/>
        <v>44.534246575342465</v>
      </c>
      <c r="Y447" s="117">
        <v>41185</v>
      </c>
      <c r="Z447" s="108">
        <f t="shared" ca="1" si="95"/>
        <v>2.9945205479452053</v>
      </c>
      <c r="AA447" s="235"/>
      <c r="AB447" s="119" t="s">
        <v>168</v>
      </c>
      <c r="AC447" s="119" t="s">
        <v>168</v>
      </c>
      <c r="AD447" s="120"/>
      <c r="AE447" s="119" t="s">
        <v>336</v>
      </c>
      <c r="AF447" s="108">
        <v>1</v>
      </c>
      <c r="AG447" s="108" t="s">
        <v>361</v>
      </c>
      <c r="AH447" s="108" t="s">
        <v>160</v>
      </c>
      <c r="AI447" s="108" t="s">
        <v>155</v>
      </c>
      <c r="AJ447" s="108"/>
      <c r="AK447" s="115"/>
      <c r="AL447" s="115"/>
      <c r="AM447" s="115"/>
      <c r="AN447" s="20" t="s">
        <v>2101</v>
      </c>
      <c r="AO447" s="121">
        <f>VLOOKUP(I447,[3]DATOS!$B$6:$D$46,3)</f>
        <v>9332558</v>
      </c>
      <c r="AP447" s="122">
        <f t="shared" si="85"/>
        <v>6066163</v>
      </c>
      <c r="AQ447" s="122">
        <f t="shared" si="86"/>
        <v>15398721</v>
      </c>
      <c r="AR447" s="122">
        <f t="shared" si="87"/>
        <v>0</v>
      </c>
      <c r="AS447" s="122">
        <f>+AO447/2</f>
        <v>4666279</v>
      </c>
      <c r="AT447" s="122">
        <v>0</v>
      </c>
      <c r="AU447" s="122"/>
      <c r="AV447" s="122">
        <v>0</v>
      </c>
      <c r="AW447" s="122">
        <f t="shared" si="91"/>
        <v>29000</v>
      </c>
      <c r="AX447" s="122">
        <v>0</v>
      </c>
      <c r="AY447" s="134">
        <f>ROUND(AO447*15%,0)</f>
        <v>1399884</v>
      </c>
      <c r="AZ447" s="122">
        <f t="shared" si="93"/>
        <v>3033081</v>
      </c>
      <c r="BA447" s="122">
        <f t="shared" si="88"/>
        <v>13998837</v>
      </c>
      <c r="BB447" s="122">
        <f t="shared" si="89"/>
        <v>10528128</v>
      </c>
      <c r="BC447" s="122">
        <f t="shared" si="90"/>
        <v>24526965</v>
      </c>
      <c r="BD447" s="106"/>
      <c r="BE447" s="125" t="str">
        <f t="shared" si="99"/>
        <v>Despacho del Superintendente</v>
      </c>
      <c r="BH447" s="155"/>
      <c r="BI447" s="127"/>
    </row>
    <row r="448" spans="1:96" x14ac:dyDescent="0.25">
      <c r="A448" s="106" t="s">
        <v>140</v>
      </c>
      <c r="B448" s="105" t="s">
        <v>141</v>
      </c>
      <c r="C448" s="106" t="s">
        <v>142</v>
      </c>
      <c r="D448" s="132">
        <v>79846396</v>
      </c>
      <c r="E448" s="105" t="s">
        <v>469</v>
      </c>
      <c r="F448" s="107" t="s">
        <v>2102</v>
      </c>
      <c r="G448" s="106" t="s">
        <v>36</v>
      </c>
      <c r="H448" s="107" t="s">
        <v>101</v>
      </c>
      <c r="I448" s="108" t="s">
        <v>358</v>
      </c>
      <c r="J448" s="108">
        <v>269</v>
      </c>
      <c r="K448" s="108"/>
      <c r="L448" s="111"/>
      <c r="M448" s="136"/>
      <c r="N448" s="109"/>
      <c r="O448" s="110"/>
      <c r="P448" s="110" t="s">
        <v>103</v>
      </c>
      <c r="Q448" s="107" t="s">
        <v>133</v>
      </c>
      <c r="R448" s="111" t="s">
        <v>120</v>
      </c>
      <c r="S448" s="112" t="s">
        <v>360</v>
      </c>
      <c r="T448" s="113"/>
      <c r="U448" s="133" t="s">
        <v>195</v>
      </c>
      <c r="V448" s="115">
        <v>27264</v>
      </c>
      <c r="W448" s="115">
        <f t="shared" ca="1" si="92"/>
        <v>42293.432304166665</v>
      </c>
      <c r="X448" s="116">
        <f t="shared" ca="1" si="97"/>
        <v>40.583561643835615</v>
      </c>
      <c r="Y448" s="117">
        <v>40948</v>
      </c>
      <c r="Z448" s="108">
        <f t="shared" ca="1" si="95"/>
        <v>3.6356164383561644</v>
      </c>
      <c r="AA448" s="118"/>
      <c r="AB448" s="119" t="s">
        <v>108</v>
      </c>
      <c r="AC448" s="119" t="s">
        <v>109</v>
      </c>
      <c r="AD448" s="120" t="s">
        <v>110</v>
      </c>
      <c r="AE448" s="119" t="s">
        <v>154</v>
      </c>
      <c r="AF448" s="108">
        <v>3200</v>
      </c>
      <c r="AG448" s="108" t="s">
        <v>70</v>
      </c>
      <c r="AH448" s="108" t="s">
        <v>260</v>
      </c>
      <c r="AI448" s="108" t="s">
        <v>213</v>
      </c>
      <c r="AJ448" s="108"/>
      <c r="AK448" s="115">
        <v>41246</v>
      </c>
      <c r="AL448" s="115"/>
      <c r="AM448" s="115"/>
      <c r="AN448" s="17" t="s">
        <v>2103</v>
      </c>
      <c r="AO448" s="121">
        <f>VLOOKUP(I448,[3]DATOS!$B$6:$D$46,3)</f>
        <v>1694203</v>
      </c>
      <c r="AP448" s="122">
        <f t="shared" si="85"/>
        <v>1101232</v>
      </c>
      <c r="AQ448" s="122">
        <f t="shared" si="86"/>
        <v>2795435</v>
      </c>
      <c r="AR448" s="122">
        <f t="shared" si="87"/>
        <v>0</v>
      </c>
      <c r="AS448" s="122">
        <v>0</v>
      </c>
      <c r="AT448" s="122">
        <v>0</v>
      </c>
      <c r="AU448" s="122"/>
      <c r="AV448" s="122">
        <v>0</v>
      </c>
      <c r="AW448" s="122">
        <f t="shared" si="91"/>
        <v>29000</v>
      </c>
      <c r="AX448" s="122">
        <v>0</v>
      </c>
      <c r="AY448" s="134">
        <f>ROUND(AO448*15%,0)</f>
        <v>254130</v>
      </c>
      <c r="AZ448" s="122">
        <f t="shared" si="93"/>
        <v>0</v>
      </c>
      <c r="BA448" s="122">
        <f t="shared" si="88"/>
        <v>1694203</v>
      </c>
      <c r="BB448" s="122">
        <f t="shared" si="89"/>
        <v>1384362</v>
      </c>
      <c r="BC448" s="122">
        <f t="shared" si="90"/>
        <v>3078565</v>
      </c>
      <c r="BD448" s="106"/>
      <c r="BE448" s="125" t="str">
        <f t="shared" si="99"/>
        <v>Dirección de Investigaciones de Protección de Usuarios de Servicios de Comunicaciones</v>
      </c>
      <c r="BH448" s="126"/>
      <c r="BI448" s="127"/>
      <c r="BS448" s="103"/>
      <c r="BT448" s="103"/>
      <c r="CP448" s="128"/>
      <c r="CQ448" s="128"/>
      <c r="CR448" s="128"/>
    </row>
    <row r="449" spans="1:96" x14ac:dyDescent="0.25">
      <c r="A449" s="106" t="s">
        <v>140</v>
      </c>
      <c r="B449" s="105" t="s">
        <v>206</v>
      </c>
      <c r="C449" s="106" t="s">
        <v>142</v>
      </c>
      <c r="D449" s="132">
        <v>1061724125</v>
      </c>
      <c r="E449" s="105" t="s">
        <v>2104</v>
      </c>
      <c r="F449" s="107" t="s">
        <v>2105</v>
      </c>
      <c r="G449" s="106" t="s">
        <v>610</v>
      </c>
      <c r="H449" s="107" t="s">
        <v>247</v>
      </c>
      <c r="I449" s="108" t="s">
        <v>287</v>
      </c>
      <c r="J449" s="108"/>
      <c r="K449" s="108"/>
      <c r="L449" s="109"/>
      <c r="M449" s="110"/>
      <c r="N449" s="109"/>
      <c r="O449" s="110"/>
      <c r="P449" s="110" t="s">
        <v>103</v>
      </c>
      <c r="Q449" s="107" t="s">
        <v>249</v>
      </c>
      <c r="R449" s="109" t="s">
        <v>669</v>
      </c>
      <c r="S449" s="112" t="s">
        <v>367</v>
      </c>
      <c r="T449" s="113"/>
      <c r="U449" s="133"/>
      <c r="V449" s="115">
        <v>32852</v>
      </c>
      <c r="W449" s="115">
        <f t="shared" ca="1" si="92"/>
        <v>42293.432304166665</v>
      </c>
      <c r="X449" s="116">
        <f t="shared" ca="1" si="97"/>
        <v>25.495890410958904</v>
      </c>
      <c r="Y449" s="117">
        <v>41723</v>
      </c>
      <c r="Z449" s="108">
        <f t="shared" ca="1" si="95"/>
        <v>1.536986301369863</v>
      </c>
      <c r="AA449" s="118"/>
      <c r="AB449" s="119" t="s">
        <v>108</v>
      </c>
      <c r="AC449" s="119" t="s">
        <v>252</v>
      </c>
      <c r="AD449" s="120" t="s">
        <v>110</v>
      </c>
      <c r="AE449" s="119" t="s">
        <v>269</v>
      </c>
      <c r="AF449" s="108">
        <v>13</v>
      </c>
      <c r="AG449" s="108" t="s">
        <v>112</v>
      </c>
      <c r="AH449" s="108" t="s">
        <v>160</v>
      </c>
      <c r="AI449" s="108" t="s">
        <v>114</v>
      </c>
      <c r="AJ449" s="108"/>
      <c r="AK449" s="115"/>
      <c r="AL449" s="115"/>
      <c r="AM449" s="115"/>
      <c r="AN449" s="16" t="s">
        <v>2106</v>
      </c>
      <c r="AO449" s="121">
        <f>VLOOKUP(I449,[3]DATOS!$B$6:$D$46,3)</f>
        <v>1027665</v>
      </c>
      <c r="AP449" s="122">
        <f t="shared" si="85"/>
        <v>667982</v>
      </c>
      <c r="AQ449" s="122">
        <f t="shared" si="86"/>
        <v>1695647</v>
      </c>
      <c r="AR449" s="122">
        <f t="shared" si="87"/>
        <v>74000</v>
      </c>
      <c r="AS449" s="122">
        <v>0</v>
      </c>
      <c r="AT449" s="122">
        <v>0</v>
      </c>
      <c r="AU449" s="122"/>
      <c r="AV449" s="122">
        <v>0</v>
      </c>
      <c r="AW449" s="122">
        <f t="shared" si="91"/>
        <v>29000</v>
      </c>
      <c r="AX449" s="122">
        <v>0</v>
      </c>
      <c r="AY449" s="134">
        <f>ROUND(AO449*15%,0)</f>
        <v>154150</v>
      </c>
      <c r="AZ449" s="122">
        <f t="shared" si="93"/>
        <v>0</v>
      </c>
      <c r="BA449" s="122">
        <f t="shared" si="88"/>
        <v>1101665</v>
      </c>
      <c r="BB449" s="122">
        <f t="shared" si="89"/>
        <v>851132</v>
      </c>
      <c r="BC449" s="122">
        <f t="shared" si="90"/>
        <v>1952797</v>
      </c>
      <c r="BD449" s="85"/>
    </row>
    <row r="450" spans="1:96" ht="25.5" x14ac:dyDescent="0.25">
      <c r="A450" s="140" t="s">
        <v>95</v>
      </c>
      <c r="B450" s="105" t="s">
        <v>127</v>
      </c>
      <c r="C450" s="106" t="s">
        <v>97</v>
      </c>
      <c r="D450" s="174">
        <v>53063688</v>
      </c>
      <c r="E450" s="142" t="s">
        <v>2107</v>
      </c>
      <c r="F450" s="142" t="s">
        <v>2108</v>
      </c>
      <c r="G450" s="106" t="s">
        <v>36</v>
      </c>
      <c r="H450" s="107" t="s">
        <v>130</v>
      </c>
      <c r="I450" s="108" t="s">
        <v>209</v>
      </c>
      <c r="J450" s="108">
        <v>379</v>
      </c>
      <c r="K450" s="108"/>
      <c r="L450" s="109"/>
      <c r="M450" s="110"/>
      <c r="N450" s="160" t="s">
        <v>2109</v>
      </c>
      <c r="O450" s="110"/>
      <c r="P450" s="110" t="s">
        <v>103</v>
      </c>
      <c r="Q450" s="107" t="s">
        <v>119</v>
      </c>
      <c r="R450" s="111" t="s">
        <v>742</v>
      </c>
      <c r="S450" s="161" t="s">
        <v>2110</v>
      </c>
      <c r="T450" s="143"/>
      <c r="U450" s="140"/>
      <c r="V450" s="145">
        <v>30770</v>
      </c>
      <c r="W450" s="146">
        <f t="shared" ca="1" si="92"/>
        <v>42293.432304166665</v>
      </c>
      <c r="X450" s="147">
        <f t="shared" ca="1" si="97"/>
        <v>31.115068493150684</v>
      </c>
      <c r="Y450" s="148">
        <v>41250</v>
      </c>
      <c r="Z450" s="147">
        <f t="shared" ca="1" si="95"/>
        <v>2.8191780821917809</v>
      </c>
      <c r="AA450" s="118"/>
      <c r="AB450" s="119" t="s">
        <v>108</v>
      </c>
      <c r="AC450" s="119" t="s">
        <v>136</v>
      </c>
      <c r="AD450" s="120" t="s">
        <v>282</v>
      </c>
      <c r="AE450" s="119" t="s">
        <v>137</v>
      </c>
      <c r="AF450" s="108">
        <v>33</v>
      </c>
      <c r="AG450" s="108" t="s">
        <v>112</v>
      </c>
      <c r="AH450" s="149" t="s">
        <v>160</v>
      </c>
      <c r="AI450" s="108" t="s">
        <v>155</v>
      </c>
      <c r="AJ450" s="150"/>
      <c r="AK450" s="115"/>
      <c r="AL450" s="115"/>
      <c r="AM450" s="115"/>
      <c r="AN450" s="25" t="s">
        <v>2111</v>
      </c>
      <c r="AO450" s="121">
        <f>VLOOKUP(I450,[3]DATOS!$B$6:$D$46,3)</f>
        <v>1382979</v>
      </c>
      <c r="AP450" s="122">
        <f t="shared" ref="AP450:AP513" si="100">ROUND((+AO450)*65%,0)</f>
        <v>898936</v>
      </c>
      <c r="AQ450" s="122">
        <f t="shared" ref="AQ450:AQ513" si="101">SUM(AO450:AP450)</f>
        <v>2281915</v>
      </c>
      <c r="AR450" s="122">
        <f t="shared" ref="AR450:AR513" si="102">IF(AO450&lt;=1288700,74000,0)</f>
        <v>0</v>
      </c>
      <c r="AS450" s="122">
        <v>0</v>
      </c>
      <c r="AT450" s="122">
        <v>0</v>
      </c>
      <c r="AU450" s="122"/>
      <c r="AV450" s="122">
        <v>0</v>
      </c>
      <c r="AW450" s="122">
        <f t="shared" si="91"/>
        <v>29000</v>
      </c>
      <c r="AX450" s="122">
        <v>0</v>
      </c>
      <c r="AY450" s="134">
        <f>ROUND(AO450*15%,0)</f>
        <v>207447</v>
      </c>
      <c r="AZ450" s="122">
        <f t="shared" si="93"/>
        <v>0</v>
      </c>
      <c r="BA450" s="122">
        <f t="shared" ref="BA450:BA513" si="103">+AO450+AR450+AS450+AT450+AV450+AX450</f>
        <v>1382979</v>
      </c>
      <c r="BB450" s="122">
        <f t="shared" ref="BB450:BB513" si="104">+AP450+AW450+AY450+AZ450</f>
        <v>1135383</v>
      </c>
      <c r="BC450" s="122">
        <f t="shared" ref="BC450:BC513" si="105">+BB450+BA450</f>
        <v>2518362</v>
      </c>
      <c r="BD450" s="106"/>
      <c r="BE450" s="125" t="str">
        <f t="shared" ref="BE450:BE460" si="106">+CONCATENATE(Q450,R450)</f>
        <v>Oficina de Servicios al Consumidor y de Apoyo Empresarial- Grupo de Trabajo de Comunicación</v>
      </c>
      <c r="BH450" s="126"/>
      <c r="BI450" s="127"/>
      <c r="BJ450" s="102">
        <f>589500*2</f>
        <v>1179000</v>
      </c>
    </row>
    <row r="451" spans="1:96" x14ac:dyDescent="0.25">
      <c r="A451" s="106" t="s">
        <v>140</v>
      </c>
      <c r="B451" s="105" t="s">
        <v>141</v>
      </c>
      <c r="C451" s="106" t="s">
        <v>142</v>
      </c>
      <c r="D451" s="132">
        <v>79696966</v>
      </c>
      <c r="E451" s="105" t="s">
        <v>2112</v>
      </c>
      <c r="F451" s="107" t="s">
        <v>2113</v>
      </c>
      <c r="G451" s="106" t="s">
        <v>36</v>
      </c>
      <c r="H451" s="107" t="s">
        <v>101</v>
      </c>
      <c r="I451" s="108" t="s">
        <v>358</v>
      </c>
      <c r="J451" s="108">
        <v>267</v>
      </c>
      <c r="K451" s="108"/>
      <c r="L451" s="107"/>
      <c r="M451" s="108"/>
      <c r="N451" s="109"/>
      <c r="O451" s="110"/>
      <c r="P451" s="110" t="s">
        <v>103</v>
      </c>
      <c r="Q451" s="107" t="s">
        <v>149</v>
      </c>
      <c r="R451" s="111" t="s">
        <v>912</v>
      </c>
      <c r="S451" s="112" t="s">
        <v>2114</v>
      </c>
      <c r="T451" s="113"/>
      <c r="U451" s="133" t="s">
        <v>2115</v>
      </c>
      <c r="V451" s="115">
        <v>27690</v>
      </c>
      <c r="W451" s="115">
        <f t="shared" ca="1" si="92"/>
        <v>42293.432304166665</v>
      </c>
      <c r="X451" s="116">
        <f t="shared" ca="1" si="97"/>
        <v>39.43287671232877</v>
      </c>
      <c r="Y451" s="117">
        <v>41163</v>
      </c>
      <c r="Z451" s="108">
        <f t="shared" ca="1" si="95"/>
        <v>3.0547945205479454</v>
      </c>
      <c r="AA451" s="118"/>
      <c r="AB451" s="119" t="s">
        <v>108</v>
      </c>
      <c r="AC451" s="119" t="s">
        <v>109</v>
      </c>
      <c r="AD451" s="120" t="s">
        <v>110</v>
      </c>
      <c r="AE451" s="119" t="s">
        <v>154</v>
      </c>
      <c r="AF451" s="108">
        <v>3105</v>
      </c>
      <c r="AG451" s="108" t="s">
        <v>70</v>
      </c>
      <c r="AH451" s="108" t="s">
        <v>124</v>
      </c>
      <c r="AI451" s="108" t="s">
        <v>196</v>
      </c>
      <c r="AJ451" s="108"/>
      <c r="AK451" s="115"/>
      <c r="AL451" s="115"/>
      <c r="AM451" s="115"/>
      <c r="AN451" s="16" t="s">
        <v>2116</v>
      </c>
      <c r="AO451" s="121">
        <f>VLOOKUP(I451,[3]DATOS!$B$6:$D$46,3)</f>
        <v>1694203</v>
      </c>
      <c r="AP451" s="122">
        <f t="shared" si="100"/>
        <v>1101232</v>
      </c>
      <c r="AQ451" s="122">
        <f t="shared" si="101"/>
        <v>2795435</v>
      </c>
      <c r="AR451" s="122">
        <f t="shared" si="102"/>
        <v>0</v>
      </c>
      <c r="AS451" s="122">
        <v>0</v>
      </c>
      <c r="AT451" s="122">
        <v>0</v>
      </c>
      <c r="AU451" s="122"/>
      <c r="AV451" s="122">
        <v>0</v>
      </c>
      <c r="AW451" s="122">
        <f t="shared" si="91"/>
        <v>29000</v>
      </c>
      <c r="AX451" s="122">
        <v>0</v>
      </c>
      <c r="AY451" s="134">
        <v>0</v>
      </c>
      <c r="AZ451" s="122">
        <f t="shared" si="93"/>
        <v>0</v>
      </c>
      <c r="BA451" s="122">
        <f t="shared" si="103"/>
        <v>1694203</v>
      </c>
      <c r="BB451" s="122">
        <f t="shared" si="104"/>
        <v>1130232</v>
      </c>
      <c r="BC451" s="122">
        <f t="shared" si="105"/>
        <v>2824435</v>
      </c>
      <c r="BD451" s="106"/>
      <c r="BE451" s="125" t="str">
        <f t="shared" si="106"/>
        <v>Dirección de Investigaciones de Protección al Consumidor- Grupo de Trabajo de Supervisión Empresarial y Seguridad de Producto</v>
      </c>
      <c r="BH451" s="126"/>
      <c r="BI451" s="127"/>
      <c r="BS451" s="103"/>
      <c r="BT451" s="103"/>
    </row>
    <row r="452" spans="1:96" ht="38.25" x14ac:dyDescent="0.2">
      <c r="A452" s="106" t="s">
        <v>140</v>
      </c>
      <c r="B452" s="105" t="s">
        <v>206</v>
      </c>
      <c r="C452" s="106" t="s">
        <v>142</v>
      </c>
      <c r="D452" s="132">
        <v>80815921</v>
      </c>
      <c r="E452" s="105" t="s">
        <v>2117</v>
      </c>
      <c r="F452" s="107" t="s">
        <v>2118</v>
      </c>
      <c r="G452" s="106" t="s">
        <v>36</v>
      </c>
      <c r="H452" s="107" t="s">
        <v>130</v>
      </c>
      <c r="I452" s="108" t="s">
        <v>131</v>
      </c>
      <c r="J452" s="108">
        <v>428</v>
      </c>
      <c r="K452" s="108"/>
      <c r="L452" s="107"/>
      <c r="M452" s="108"/>
      <c r="N452" s="109"/>
      <c r="O452" s="110"/>
      <c r="P452" s="110" t="s">
        <v>103</v>
      </c>
      <c r="Q452" s="107" t="s">
        <v>104</v>
      </c>
      <c r="R452" s="109" t="s">
        <v>186</v>
      </c>
      <c r="S452" s="112" t="s">
        <v>2119</v>
      </c>
      <c r="T452" s="112"/>
      <c r="U452" s="133"/>
      <c r="V452" s="115">
        <v>30810</v>
      </c>
      <c r="W452" s="115">
        <f t="shared" ca="1" si="92"/>
        <v>42293.432304166665</v>
      </c>
      <c r="X452" s="116">
        <f t="shared" ca="1" si="97"/>
        <v>31.008219178082193</v>
      </c>
      <c r="Y452" s="117">
        <v>41001</v>
      </c>
      <c r="Z452" s="108">
        <f t="shared" ca="1" si="95"/>
        <v>3.4904109589041097</v>
      </c>
      <c r="AA452" s="118"/>
      <c r="AB452" s="119" t="s">
        <v>108</v>
      </c>
      <c r="AC452" s="119" t="s">
        <v>136</v>
      </c>
      <c r="AD452" s="120" t="s">
        <v>110</v>
      </c>
      <c r="AE452" s="119" t="s">
        <v>211</v>
      </c>
      <c r="AF452" s="108">
        <v>141</v>
      </c>
      <c r="AG452" s="108" t="s">
        <v>112</v>
      </c>
      <c r="AH452" s="108" t="s">
        <v>1066</v>
      </c>
      <c r="AI452" s="108" t="s">
        <v>213</v>
      </c>
      <c r="AJ452" s="108"/>
      <c r="AK452" s="115"/>
      <c r="AL452" s="115"/>
      <c r="AM452" s="115" t="s">
        <v>125</v>
      </c>
      <c r="AN452" s="16" t="s">
        <v>2120</v>
      </c>
      <c r="AO452" s="121">
        <f>VLOOKUP(I452,[3]DATOS!$B$6:$D$46,3)</f>
        <v>1110954</v>
      </c>
      <c r="AP452" s="122">
        <f t="shared" si="100"/>
        <v>722120</v>
      </c>
      <c r="AQ452" s="122">
        <f t="shared" si="101"/>
        <v>1833074</v>
      </c>
      <c r="AR452" s="122">
        <f t="shared" si="102"/>
        <v>74000</v>
      </c>
      <c r="AS452" s="122">
        <v>0</v>
      </c>
      <c r="AT452" s="122">
        <v>0</v>
      </c>
      <c r="AU452" s="122"/>
      <c r="AV452" s="122">
        <v>0</v>
      </c>
      <c r="AW452" s="122">
        <f t="shared" si="91"/>
        <v>29000</v>
      </c>
      <c r="AX452" s="122">
        <v>0</v>
      </c>
      <c r="AY452" s="134">
        <v>0</v>
      </c>
      <c r="AZ452" s="122">
        <f t="shared" si="93"/>
        <v>0</v>
      </c>
      <c r="BA452" s="122">
        <f t="shared" si="103"/>
        <v>1184954</v>
      </c>
      <c r="BB452" s="122">
        <f t="shared" si="104"/>
        <v>751120</v>
      </c>
      <c r="BC452" s="122">
        <f t="shared" si="105"/>
        <v>1936074</v>
      </c>
      <c r="BD452" s="106"/>
      <c r="BE452" s="125" t="str">
        <f t="shared" si="106"/>
        <v>Dirección Administrativa- Grupo de Trabajo de Gestión Documental y Recursos Físicos</v>
      </c>
      <c r="BH452" s="126"/>
      <c r="BI452" s="127"/>
      <c r="BS452" s="166" t="s">
        <v>536</v>
      </c>
      <c r="BT452" s="167">
        <v>4157702</v>
      </c>
    </row>
    <row r="453" spans="1:96" x14ac:dyDescent="0.25">
      <c r="A453" s="106" t="s">
        <v>95</v>
      </c>
      <c r="B453" s="105" t="s">
        <v>96</v>
      </c>
      <c r="C453" s="106" t="s">
        <v>97</v>
      </c>
      <c r="D453" s="132">
        <v>67004069</v>
      </c>
      <c r="E453" s="105" t="s">
        <v>1181</v>
      </c>
      <c r="F453" s="107" t="s">
        <v>2121</v>
      </c>
      <c r="G453" s="106" t="s">
        <v>627</v>
      </c>
      <c r="H453" s="107" t="s">
        <v>101</v>
      </c>
      <c r="I453" s="108" t="s">
        <v>147</v>
      </c>
      <c r="J453" s="108">
        <v>225</v>
      </c>
      <c r="K453" s="108"/>
      <c r="L453" s="107"/>
      <c r="M453" s="108"/>
      <c r="N453" s="109"/>
      <c r="O453" s="110"/>
      <c r="P453" s="110" t="s">
        <v>103</v>
      </c>
      <c r="Q453" s="107" t="s">
        <v>249</v>
      </c>
      <c r="R453" s="111" t="s">
        <v>509</v>
      </c>
      <c r="S453" s="112" t="s">
        <v>106</v>
      </c>
      <c r="T453" s="112" t="s">
        <v>259</v>
      </c>
      <c r="U453" s="133">
        <v>108378</v>
      </c>
      <c r="V453" s="115">
        <v>28330</v>
      </c>
      <c r="W453" s="115">
        <f t="shared" ca="1" si="92"/>
        <v>42293.432304166665</v>
      </c>
      <c r="X453" s="116">
        <f t="shared" ca="1" si="97"/>
        <v>37.704109589041096</v>
      </c>
      <c r="Y453" s="117">
        <v>41228</v>
      </c>
      <c r="Z453" s="108">
        <f t="shared" ca="1" si="95"/>
        <v>2.8794520547945206</v>
      </c>
      <c r="AA453" s="118"/>
      <c r="AB453" s="119" t="s">
        <v>108</v>
      </c>
      <c r="AC453" s="119" t="s">
        <v>109</v>
      </c>
      <c r="AD453" s="120" t="s">
        <v>110</v>
      </c>
      <c r="AE453" s="119" t="s">
        <v>111</v>
      </c>
      <c r="AF453" s="108">
        <v>12</v>
      </c>
      <c r="AG453" s="108" t="s">
        <v>112</v>
      </c>
      <c r="AH453" s="108" t="s">
        <v>160</v>
      </c>
      <c r="AI453" s="108" t="s">
        <v>155</v>
      </c>
      <c r="AJ453" s="108"/>
      <c r="AK453" s="115"/>
      <c r="AL453" s="115"/>
      <c r="AM453" s="115"/>
      <c r="AN453" s="16" t="s">
        <v>2122</v>
      </c>
      <c r="AO453" s="121">
        <f>VLOOKUP(I453,[3]DATOS!$B$6:$D$46,3)</f>
        <v>1887093</v>
      </c>
      <c r="AP453" s="122">
        <f t="shared" si="100"/>
        <v>1226610</v>
      </c>
      <c r="AQ453" s="122">
        <f t="shared" si="101"/>
        <v>3113703</v>
      </c>
      <c r="AR453" s="122">
        <f t="shared" si="102"/>
        <v>0</v>
      </c>
      <c r="AS453" s="122">
        <v>0</v>
      </c>
      <c r="AT453" s="122">
        <v>0</v>
      </c>
      <c r="AU453" s="122"/>
      <c r="AV453" s="122">
        <v>0</v>
      </c>
      <c r="AW453" s="122">
        <f t="shared" si="91"/>
        <v>29000</v>
      </c>
      <c r="AX453" s="122">
        <v>0</v>
      </c>
      <c r="AY453" s="134">
        <f>ROUND(AO453*15%,0)</f>
        <v>283064</v>
      </c>
      <c r="AZ453" s="122">
        <f t="shared" si="93"/>
        <v>0</v>
      </c>
      <c r="BA453" s="122">
        <f t="shared" si="103"/>
        <v>1887093</v>
      </c>
      <c r="BB453" s="122">
        <f t="shared" si="104"/>
        <v>1538674</v>
      </c>
      <c r="BC453" s="122">
        <f t="shared" si="105"/>
        <v>3425767</v>
      </c>
      <c r="BD453" s="106"/>
      <c r="BE453" s="125" t="str">
        <f t="shared" si="106"/>
        <v>Oficina Asesora Jurídica- Grupo de Trabajo de Cobro Coactivo</v>
      </c>
      <c r="BH453" s="126"/>
      <c r="BI453" s="127"/>
    </row>
    <row r="454" spans="1:96" ht="25.5" x14ac:dyDescent="0.25">
      <c r="A454" s="140" t="s">
        <v>95</v>
      </c>
      <c r="B454" s="105" t="s">
        <v>96</v>
      </c>
      <c r="C454" s="106" t="s">
        <v>97</v>
      </c>
      <c r="D454" s="141">
        <v>1049609521</v>
      </c>
      <c r="E454" s="142" t="s">
        <v>2123</v>
      </c>
      <c r="F454" s="142" t="s">
        <v>2124</v>
      </c>
      <c r="G454" s="144" t="s">
        <v>991</v>
      </c>
      <c r="H454" s="107" t="s">
        <v>101</v>
      </c>
      <c r="I454" s="108" t="s">
        <v>358</v>
      </c>
      <c r="J454" s="108"/>
      <c r="K454" s="108"/>
      <c r="L454" s="109"/>
      <c r="M454" s="110"/>
      <c r="N454" s="109"/>
      <c r="O454" s="110"/>
      <c r="P454" s="110" t="s">
        <v>202</v>
      </c>
      <c r="Q454" s="107" t="s">
        <v>233</v>
      </c>
      <c r="R454" s="111" t="s">
        <v>359</v>
      </c>
      <c r="S454" s="176" t="s">
        <v>194</v>
      </c>
      <c r="T454" s="143"/>
      <c r="U454" s="144">
        <v>44225</v>
      </c>
      <c r="V454" s="145">
        <v>32053</v>
      </c>
      <c r="W454" s="146">
        <f t="shared" ca="1" si="92"/>
        <v>42293.432304166665</v>
      </c>
      <c r="X454" s="147">
        <f t="shared" ca="1" si="97"/>
        <v>27.652054794520549</v>
      </c>
      <c r="Y454" s="148">
        <v>41317</v>
      </c>
      <c r="Z454" s="147">
        <f t="shared" ca="1" si="95"/>
        <v>2.6410958904109587</v>
      </c>
      <c r="AA454" s="118"/>
      <c r="AB454" s="119" t="s">
        <v>108</v>
      </c>
      <c r="AC454" s="119" t="s">
        <v>109</v>
      </c>
      <c r="AD454" s="120" t="s">
        <v>110</v>
      </c>
      <c r="AE454" s="119" t="s">
        <v>111</v>
      </c>
      <c r="AF454" s="108">
        <v>1015</v>
      </c>
      <c r="AG454" s="108" t="s">
        <v>70</v>
      </c>
      <c r="AH454" s="149" t="s">
        <v>160</v>
      </c>
      <c r="AI454" s="149" t="s">
        <v>155</v>
      </c>
      <c r="AJ454" s="150"/>
      <c r="AK454" s="115">
        <v>41837</v>
      </c>
      <c r="AL454" s="115"/>
      <c r="AM454" s="115"/>
      <c r="AN454" s="25" t="s">
        <v>2125</v>
      </c>
      <c r="AO454" s="121">
        <f>VLOOKUP(I454,[3]DATOS!$B$6:$D$46,3)</f>
        <v>1694203</v>
      </c>
      <c r="AP454" s="122">
        <f t="shared" si="100"/>
        <v>1101232</v>
      </c>
      <c r="AQ454" s="122">
        <f t="shared" si="101"/>
        <v>2795435</v>
      </c>
      <c r="AR454" s="122">
        <f t="shared" si="102"/>
        <v>0</v>
      </c>
      <c r="AS454" s="122">
        <v>0</v>
      </c>
      <c r="AT454" s="122">
        <v>0</v>
      </c>
      <c r="AU454" s="122"/>
      <c r="AV454" s="122">
        <v>0</v>
      </c>
      <c r="AW454" s="122">
        <f t="shared" si="91"/>
        <v>29000</v>
      </c>
      <c r="AX454" s="122">
        <v>0</v>
      </c>
      <c r="AY454" s="134">
        <v>0</v>
      </c>
      <c r="AZ454" s="122">
        <f t="shared" si="93"/>
        <v>0</v>
      </c>
      <c r="BA454" s="122">
        <f t="shared" si="103"/>
        <v>1694203</v>
      </c>
      <c r="BB454" s="122">
        <f t="shared" si="104"/>
        <v>1130232</v>
      </c>
      <c r="BC454" s="122">
        <f t="shared" si="105"/>
        <v>2824435</v>
      </c>
      <c r="BD454" s="106"/>
      <c r="BE454" s="125" t="str">
        <f t="shared" si="106"/>
        <v>Despacho del Superintendente Delegado para la Protección de la Competencia- Grupo de Trabajo de Protección de la Competencia</v>
      </c>
      <c r="BH454" s="126"/>
      <c r="BI454" s="127"/>
    </row>
    <row r="455" spans="1:96" ht="38.25" x14ac:dyDescent="0.25">
      <c r="A455" s="106" t="s">
        <v>95</v>
      </c>
      <c r="B455" s="105" t="s">
        <v>96</v>
      </c>
      <c r="C455" s="106" t="s">
        <v>97</v>
      </c>
      <c r="D455" s="132">
        <v>52692770</v>
      </c>
      <c r="E455" s="105" t="s">
        <v>2126</v>
      </c>
      <c r="F455" s="107" t="s">
        <v>2127</v>
      </c>
      <c r="G455" s="106" t="s">
        <v>36</v>
      </c>
      <c r="H455" s="107" t="s">
        <v>101</v>
      </c>
      <c r="I455" s="108" t="s">
        <v>159</v>
      </c>
      <c r="J455" s="108">
        <v>168</v>
      </c>
      <c r="K455" s="108"/>
      <c r="L455" s="109"/>
      <c r="M455" s="110"/>
      <c r="N455" s="160" t="s">
        <v>2128</v>
      </c>
      <c r="O455" s="110"/>
      <c r="P455" s="110" t="s">
        <v>103</v>
      </c>
      <c r="Q455" s="107" t="s">
        <v>104</v>
      </c>
      <c r="R455" s="109" t="s">
        <v>186</v>
      </c>
      <c r="S455" s="112" t="s">
        <v>2129</v>
      </c>
      <c r="T455" s="113"/>
      <c r="U455" s="133" t="s">
        <v>195</v>
      </c>
      <c r="V455" s="115">
        <v>29100</v>
      </c>
      <c r="W455" s="115">
        <f t="shared" ca="1" si="92"/>
        <v>42293.432304166665</v>
      </c>
      <c r="X455" s="116">
        <f t="shared" ca="1" si="97"/>
        <v>35.627397260273973</v>
      </c>
      <c r="Y455" s="117">
        <v>41185</v>
      </c>
      <c r="Z455" s="108">
        <f t="shared" ca="1" si="95"/>
        <v>2.9945205479452053</v>
      </c>
      <c r="AA455" s="118"/>
      <c r="AB455" s="119" t="s">
        <v>108</v>
      </c>
      <c r="AC455" s="119" t="s">
        <v>109</v>
      </c>
      <c r="AD455" s="120" t="s">
        <v>282</v>
      </c>
      <c r="AE455" s="119" t="s">
        <v>111</v>
      </c>
      <c r="AF455" s="108">
        <v>141</v>
      </c>
      <c r="AG455" s="108" t="s">
        <v>112</v>
      </c>
      <c r="AH455" s="108" t="s">
        <v>124</v>
      </c>
      <c r="AI455" s="108" t="s">
        <v>114</v>
      </c>
      <c r="AJ455" s="108"/>
      <c r="AK455" s="115"/>
      <c r="AL455" s="115"/>
      <c r="AM455" s="115"/>
      <c r="AN455" s="53" t="s">
        <v>2130</v>
      </c>
      <c r="AO455" s="121">
        <f>VLOOKUP(I455,[3]DATOS!$B$6:$D$46,3)</f>
        <v>2049478</v>
      </c>
      <c r="AP455" s="122">
        <f t="shared" si="100"/>
        <v>1332161</v>
      </c>
      <c r="AQ455" s="122">
        <f t="shared" si="101"/>
        <v>3381639</v>
      </c>
      <c r="AR455" s="122">
        <f t="shared" si="102"/>
        <v>0</v>
      </c>
      <c r="AS455" s="122">
        <v>0</v>
      </c>
      <c r="AT455" s="122">
        <v>0</v>
      </c>
      <c r="AU455" s="122"/>
      <c r="AV455" s="122">
        <v>0</v>
      </c>
      <c r="AW455" s="122">
        <f t="shared" si="91"/>
        <v>29000</v>
      </c>
      <c r="AX455" s="122">
        <v>0</v>
      </c>
      <c r="AY455" s="134">
        <f>ROUND(AO455*15%,0)</f>
        <v>307422</v>
      </c>
      <c r="AZ455" s="122">
        <f t="shared" si="93"/>
        <v>0</v>
      </c>
      <c r="BA455" s="122">
        <f t="shared" si="103"/>
        <v>2049478</v>
      </c>
      <c r="BB455" s="122">
        <f t="shared" si="104"/>
        <v>1668583</v>
      </c>
      <c r="BC455" s="122">
        <f t="shared" si="105"/>
        <v>3718061</v>
      </c>
      <c r="BD455" s="106"/>
      <c r="BE455" s="125" t="str">
        <f t="shared" si="106"/>
        <v>Dirección Administrativa- Grupo de Trabajo de Gestión Documental y Recursos Físicos</v>
      </c>
      <c r="BH455" s="135"/>
      <c r="BI455" s="127"/>
    </row>
    <row r="456" spans="1:96" ht="25.5" x14ac:dyDescent="0.25">
      <c r="A456" s="106" t="s">
        <v>140</v>
      </c>
      <c r="B456" s="105" t="s">
        <v>141</v>
      </c>
      <c r="C456" s="106" t="s">
        <v>142</v>
      </c>
      <c r="D456" s="132">
        <v>1020725250</v>
      </c>
      <c r="E456" s="105" t="s">
        <v>2131</v>
      </c>
      <c r="F456" s="107" t="s">
        <v>2132</v>
      </c>
      <c r="G456" s="106" t="s">
        <v>36</v>
      </c>
      <c r="H456" s="107" t="s">
        <v>101</v>
      </c>
      <c r="I456" s="108" t="s">
        <v>185</v>
      </c>
      <c r="J456" s="108">
        <v>365</v>
      </c>
      <c r="K456" s="108"/>
      <c r="L456" s="109"/>
      <c r="M456" s="110"/>
      <c r="N456" s="160" t="s">
        <v>2133</v>
      </c>
      <c r="O456" s="110"/>
      <c r="P456" s="110" t="s">
        <v>103</v>
      </c>
      <c r="Q456" s="107" t="s">
        <v>642</v>
      </c>
      <c r="R456" s="109" t="s">
        <v>977</v>
      </c>
      <c r="S456" s="112" t="s">
        <v>106</v>
      </c>
      <c r="T456" s="113" t="s">
        <v>2134</v>
      </c>
      <c r="U456" s="133">
        <v>218794</v>
      </c>
      <c r="V456" s="115">
        <v>31859</v>
      </c>
      <c r="W456" s="115">
        <f t="shared" ca="1" si="92"/>
        <v>42293.432304166665</v>
      </c>
      <c r="X456" s="116">
        <f t="shared" ca="1" si="97"/>
        <v>28.172602739726027</v>
      </c>
      <c r="Y456" s="117">
        <v>41255</v>
      </c>
      <c r="Z456" s="108">
        <f t="shared" ca="1" si="95"/>
        <v>2.8054794520547945</v>
      </c>
      <c r="AA456" s="118"/>
      <c r="AB456" s="119" t="s">
        <v>108</v>
      </c>
      <c r="AC456" s="119" t="s">
        <v>109</v>
      </c>
      <c r="AD456" s="120" t="s">
        <v>282</v>
      </c>
      <c r="AE456" s="119" t="s">
        <v>154</v>
      </c>
      <c r="AF456" s="108">
        <v>1025</v>
      </c>
      <c r="AG456" s="108" t="s">
        <v>70</v>
      </c>
      <c r="AH456" s="108" t="s">
        <v>124</v>
      </c>
      <c r="AI456" s="108" t="s">
        <v>155</v>
      </c>
      <c r="AJ456" s="108"/>
      <c r="AK456" s="115"/>
      <c r="AL456" s="115"/>
      <c r="AM456" s="115"/>
      <c r="AN456" s="16" t="s">
        <v>2135</v>
      </c>
      <c r="AO456" s="121">
        <f>VLOOKUP(I456,[3]DATOS!$B$6:$D$46,3)</f>
        <v>1466526</v>
      </c>
      <c r="AP456" s="122">
        <f t="shared" si="100"/>
        <v>953242</v>
      </c>
      <c r="AQ456" s="122">
        <f t="shared" si="101"/>
        <v>2419768</v>
      </c>
      <c r="AR456" s="122">
        <f t="shared" si="102"/>
        <v>0</v>
      </c>
      <c r="AS456" s="122">
        <v>0</v>
      </c>
      <c r="AT456" s="122">
        <v>0</v>
      </c>
      <c r="AU456" s="122"/>
      <c r="AV456" s="122">
        <v>0</v>
      </c>
      <c r="AW456" s="122">
        <f t="shared" si="91"/>
        <v>29000</v>
      </c>
      <c r="AX456" s="122">
        <v>0</v>
      </c>
      <c r="AY456" s="134">
        <v>0</v>
      </c>
      <c r="AZ456" s="122">
        <f t="shared" si="93"/>
        <v>0</v>
      </c>
      <c r="BA456" s="122">
        <f t="shared" si="103"/>
        <v>1466526</v>
      </c>
      <c r="BB456" s="122">
        <f t="shared" si="104"/>
        <v>982242</v>
      </c>
      <c r="BC456" s="122">
        <f t="shared" si="105"/>
        <v>2448768</v>
      </c>
      <c r="BD456" s="106"/>
      <c r="BE456" s="125" t="str">
        <f t="shared" si="106"/>
        <v>Dirección de Cámaras de Comercio- Grupo de Trabajo de Vigilancia de las Cámaras de Comercio y a los Comerciantes</v>
      </c>
      <c r="BH456" s="126"/>
      <c r="BI456" s="127"/>
    </row>
    <row r="457" spans="1:96" x14ac:dyDescent="0.25">
      <c r="A457" s="106" t="s">
        <v>95</v>
      </c>
      <c r="B457" s="105" t="s">
        <v>96</v>
      </c>
      <c r="C457" s="106" t="s">
        <v>97</v>
      </c>
      <c r="D457" s="132">
        <v>51961385</v>
      </c>
      <c r="E457" s="105" t="s">
        <v>2136</v>
      </c>
      <c r="F457" s="107" t="s">
        <v>2137</v>
      </c>
      <c r="G457" s="106" t="s">
        <v>36</v>
      </c>
      <c r="H457" s="107" t="s">
        <v>145</v>
      </c>
      <c r="I457" s="108" t="s">
        <v>102</v>
      </c>
      <c r="J457" s="108">
        <v>91</v>
      </c>
      <c r="K457" s="108">
        <v>305</v>
      </c>
      <c r="L457" s="107" t="s">
        <v>146</v>
      </c>
      <c r="M457" s="110" t="s">
        <v>185</v>
      </c>
      <c r="N457" s="109"/>
      <c r="O457" s="110"/>
      <c r="P457" s="110" t="s">
        <v>202</v>
      </c>
      <c r="Q457" s="107" t="s">
        <v>203</v>
      </c>
      <c r="R457" s="109" t="s">
        <v>204</v>
      </c>
      <c r="S457" s="112" t="s">
        <v>106</v>
      </c>
      <c r="T457" s="151" t="s">
        <v>120</v>
      </c>
      <c r="U457" s="114">
        <v>143040</v>
      </c>
      <c r="V457" s="115">
        <v>24895</v>
      </c>
      <c r="W457" s="115">
        <f t="shared" ca="1" si="92"/>
        <v>42293.432304166665</v>
      </c>
      <c r="X457" s="116">
        <f t="shared" ca="1" si="97"/>
        <v>46.983561643835614</v>
      </c>
      <c r="Y457" s="117">
        <v>36124</v>
      </c>
      <c r="Z457" s="108">
        <f t="shared" ca="1" si="95"/>
        <v>16.660273972602738</v>
      </c>
      <c r="AA457" s="118"/>
      <c r="AB457" s="119" t="s">
        <v>152</v>
      </c>
      <c r="AC457" s="119" t="s">
        <v>153</v>
      </c>
      <c r="AD457" s="120" t="s">
        <v>110</v>
      </c>
      <c r="AE457" s="119" t="s">
        <v>111</v>
      </c>
      <c r="AF457" s="108">
        <v>4020</v>
      </c>
      <c r="AG457" s="108" t="s">
        <v>70</v>
      </c>
      <c r="AH457" s="108" t="s">
        <v>221</v>
      </c>
      <c r="AI457" s="108" t="s">
        <v>114</v>
      </c>
      <c r="AJ457" s="168" t="s">
        <v>27</v>
      </c>
      <c r="AK457" s="115">
        <v>40927</v>
      </c>
      <c r="AL457" s="139"/>
      <c r="AM457" s="115" t="s">
        <v>125</v>
      </c>
      <c r="AN457" s="48" t="s">
        <v>2138</v>
      </c>
      <c r="AO457" s="121">
        <f>VLOOKUP(I457,[3]DATOS!$B$6:$D$46,3)</f>
        <v>2418255</v>
      </c>
      <c r="AP457" s="122">
        <f t="shared" si="100"/>
        <v>1571866</v>
      </c>
      <c r="AQ457" s="122">
        <f t="shared" si="101"/>
        <v>3990121</v>
      </c>
      <c r="AR457" s="122">
        <f t="shared" si="102"/>
        <v>0</v>
      </c>
      <c r="AS457" s="122">
        <v>0</v>
      </c>
      <c r="AT457" s="122">
        <v>0</v>
      </c>
      <c r="AU457" s="122"/>
      <c r="AV457" s="122">
        <v>0</v>
      </c>
      <c r="AW457" s="122">
        <f t="shared" si="91"/>
        <v>29000</v>
      </c>
      <c r="AX457" s="122">
        <v>0</v>
      </c>
      <c r="AY457" s="134">
        <v>0</v>
      </c>
      <c r="AZ457" s="122">
        <f t="shared" si="93"/>
        <v>0</v>
      </c>
      <c r="BA457" s="122">
        <f t="shared" si="103"/>
        <v>2418255</v>
      </c>
      <c r="BB457" s="122">
        <f t="shared" si="104"/>
        <v>1600866</v>
      </c>
      <c r="BC457" s="122">
        <f t="shared" si="105"/>
        <v>4019121</v>
      </c>
      <c r="BD457" s="106"/>
      <c r="BE457" s="125" t="str">
        <f t="shared" si="106"/>
        <v>Despacho del Superintendente Delegado para Asuntos Jurisdiccionales- Grupo de Trabajo de Defensa del Consumidor</v>
      </c>
      <c r="BH457" s="126"/>
      <c r="BI457" s="127"/>
      <c r="CP457" s="128"/>
      <c r="CQ457" s="128"/>
    </row>
    <row r="458" spans="1:96" x14ac:dyDescent="0.25">
      <c r="A458" s="106" t="s">
        <v>95</v>
      </c>
      <c r="B458" s="105" t="s">
        <v>96</v>
      </c>
      <c r="C458" s="106" t="s">
        <v>97</v>
      </c>
      <c r="D458" s="132">
        <v>51931796</v>
      </c>
      <c r="E458" s="105" t="s">
        <v>2139</v>
      </c>
      <c r="F458" s="107" t="s">
        <v>2140</v>
      </c>
      <c r="G458" s="106" t="s">
        <v>36</v>
      </c>
      <c r="H458" s="107" t="s">
        <v>145</v>
      </c>
      <c r="I458" s="108" t="s">
        <v>193</v>
      </c>
      <c r="J458" s="108">
        <v>536</v>
      </c>
      <c r="K458" s="108">
        <v>301</v>
      </c>
      <c r="L458" s="109" t="s">
        <v>146</v>
      </c>
      <c r="M458" s="110" t="s">
        <v>185</v>
      </c>
      <c r="N458" s="109"/>
      <c r="O458" s="110"/>
      <c r="P458" s="110" t="s">
        <v>103</v>
      </c>
      <c r="Q458" s="107" t="s">
        <v>333</v>
      </c>
      <c r="R458" s="111" t="s">
        <v>953</v>
      </c>
      <c r="S458" s="112" t="s">
        <v>334</v>
      </c>
      <c r="T458" s="113"/>
      <c r="U458" s="133" t="s">
        <v>2141</v>
      </c>
      <c r="V458" s="115">
        <v>25067</v>
      </c>
      <c r="W458" s="115">
        <f t="shared" ca="1" si="92"/>
        <v>42293.432304166665</v>
      </c>
      <c r="X458" s="116">
        <f t="shared" ca="1" si="97"/>
        <v>46.517808219178079</v>
      </c>
      <c r="Y458" s="117">
        <v>35627</v>
      </c>
      <c r="Z458" s="108">
        <f t="shared" ca="1" si="95"/>
        <v>18</v>
      </c>
      <c r="AA458" s="118"/>
      <c r="AB458" s="119" t="s">
        <v>152</v>
      </c>
      <c r="AC458" s="119" t="s">
        <v>153</v>
      </c>
      <c r="AD458" s="120" t="s">
        <v>110</v>
      </c>
      <c r="AE458" s="119" t="s">
        <v>111</v>
      </c>
      <c r="AF458" s="108">
        <v>47</v>
      </c>
      <c r="AG458" s="108" t="s">
        <v>112</v>
      </c>
      <c r="AH458" s="108" t="s">
        <v>160</v>
      </c>
      <c r="AI458" s="108" t="s">
        <v>114</v>
      </c>
      <c r="AJ458" s="108"/>
      <c r="AK458" s="115">
        <v>40931</v>
      </c>
      <c r="AL458" s="115"/>
      <c r="AM458" s="115" t="s">
        <v>125</v>
      </c>
      <c r="AN458" s="54" t="s">
        <v>2142</v>
      </c>
      <c r="AO458" s="121">
        <f>VLOOKUP(I458,[3]DATOS!$B$6:$D$46,3)</f>
        <v>2320554</v>
      </c>
      <c r="AP458" s="122">
        <f t="shared" si="100"/>
        <v>1508360</v>
      </c>
      <c r="AQ458" s="122">
        <f t="shared" si="101"/>
        <v>3828914</v>
      </c>
      <c r="AR458" s="122">
        <f t="shared" si="102"/>
        <v>0</v>
      </c>
      <c r="AS458" s="122">
        <v>0</v>
      </c>
      <c r="AT458" s="122">
        <f>ROUND(+AQ458*20%,0)</f>
        <v>765783</v>
      </c>
      <c r="AU458" s="122"/>
      <c r="AV458" s="122">
        <v>0</v>
      </c>
      <c r="AW458" s="122">
        <f t="shared" si="91"/>
        <v>29000</v>
      </c>
      <c r="AX458" s="122">
        <v>0</v>
      </c>
      <c r="AY458" s="134">
        <f>ROUND(AO458*15%,0)</f>
        <v>348083</v>
      </c>
      <c r="AZ458" s="122">
        <f t="shared" si="93"/>
        <v>0</v>
      </c>
      <c r="BA458" s="122">
        <f t="shared" si="103"/>
        <v>3086337</v>
      </c>
      <c r="BB458" s="122">
        <f t="shared" si="104"/>
        <v>1885443</v>
      </c>
      <c r="BC458" s="122">
        <f t="shared" si="105"/>
        <v>4971780</v>
      </c>
      <c r="BD458" s="106"/>
      <c r="BE458" s="125" t="str">
        <f t="shared" si="106"/>
        <v>Oficina de Tecnología e Informática- Grupo de Trabajo de Sistemas de Información</v>
      </c>
      <c r="BH458" s="126"/>
      <c r="BI458" s="127"/>
    </row>
    <row r="459" spans="1:96" x14ac:dyDescent="0.25">
      <c r="A459" s="106" t="s">
        <v>140</v>
      </c>
      <c r="B459" s="105" t="s">
        <v>141</v>
      </c>
      <c r="C459" s="106" t="s">
        <v>142</v>
      </c>
      <c r="D459" s="132">
        <v>19479917</v>
      </c>
      <c r="E459" s="105" t="s">
        <v>2143</v>
      </c>
      <c r="F459" s="107" t="s">
        <v>2144</v>
      </c>
      <c r="G459" s="106" t="s">
        <v>36</v>
      </c>
      <c r="H459" s="107" t="s">
        <v>101</v>
      </c>
      <c r="I459" s="108" t="s">
        <v>147</v>
      </c>
      <c r="J459" s="108"/>
      <c r="K459" s="108"/>
      <c r="L459" s="107"/>
      <c r="M459" s="108"/>
      <c r="N459" s="160" t="s">
        <v>2145</v>
      </c>
      <c r="O459" s="110"/>
      <c r="P459" s="110" t="s">
        <v>2146</v>
      </c>
      <c r="Q459" s="107" t="s">
        <v>249</v>
      </c>
      <c r="R459" s="109" t="s">
        <v>250</v>
      </c>
      <c r="S459" s="109" t="s">
        <v>106</v>
      </c>
      <c r="T459" s="112" t="s">
        <v>1481</v>
      </c>
      <c r="U459" s="133">
        <v>116716</v>
      </c>
      <c r="V459" s="115">
        <v>22546</v>
      </c>
      <c r="W459" s="115">
        <f t="shared" ca="1" si="92"/>
        <v>42293.432304166665</v>
      </c>
      <c r="X459" s="116">
        <f t="shared" ca="1" si="97"/>
        <v>53.326027397260276</v>
      </c>
      <c r="Y459" s="117">
        <v>41276</v>
      </c>
      <c r="Z459" s="108">
        <f t="shared" ca="1" si="95"/>
        <v>2.7506849315068491</v>
      </c>
      <c r="AA459" s="118"/>
      <c r="AB459" s="119" t="s">
        <v>108</v>
      </c>
      <c r="AC459" s="119" t="s">
        <v>109</v>
      </c>
      <c r="AD459" s="120" t="s">
        <v>282</v>
      </c>
      <c r="AE459" s="119" t="s">
        <v>154</v>
      </c>
      <c r="AF459" s="108">
        <v>14</v>
      </c>
      <c r="AG459" s="108" t="s">
        <v>112</v>
      </c>
      <c r="AH459" s="108" t="s">
        <v>124</v>
      </c>
      <c r="AI459" s="108" t="s">
        <v>114</v>
      </c>
      <c r="AJ459" s="108"/>
      <c r="AK459" s="115">
        <v>41940</v>
      </c>
      <c r="AL459" s="115"/>
      <c r="AM459" s="115"/>
      <c r="AN459" s="16" t="s">
        <v>2147</v>
      </c>
      <c r="AO459" s="121">
        <f>VLOOKUP(I459,[3]DATOS!$B$6:$D$46,3)</f>
        <v>1887093</v>
      </c>
      <c r="AP459" s="122">
        <f t="shared" si="100"/>
        <v>1226610</v>
      </c>
      <c r="AQ459" s="122">
        <f t="shared" si="101"/>
        <v>3113703</v>
      </c>
      <c r="AR459" s="122">
        <f t="shared" si="102"/>
        <v>0</v>
      </c>
      <c r="AS459" s="122">
        <v>0</v>
      </c>
      <c r="AT459" s="122">
        <v>0</v>
      </c>
      <c r="AU459" s="122"/>
      <c r="AV459" s="122">
        <v>0</v>
      </c>
      <c r="AW459" s="122">
        <f t="shared" ref="AW459:AW522" si="107">IF(AX459=0,29000,0)</f>
        <v>29000</v>
      </c>
      <c r="AX459" s="122">
        <v>0</v>
      </c>
      <c r="AY459" s="134">
        <f>ROUND(AO459*15%,0)</f>
        <v>283064</v>
      </c>
      <c r="AZ459" s="122">
        <f t="shared" si="93"/>
        <v>0</v>
      </c>
      <c r="BA459" s="122">
        <f t="shared" si="103"/>
        <v>1887093</v>
      </c>
      <c r="BB459" s="122">
        <f t="shared" si="104"/>
        <v>1538674</v>
      </c>
      <c r="BC459" s="122">
        <f t="shared" si="105"/>
        <v>3425767</v>
      </c>
      <c r="BD459" s="106"/>
      <c r="BE459" s="125" t="str">
        <f t="shared" si="106"/>
        <v>Oficina Asesora Jurídica- Grupo de Trabajo de Gestión Judicial</v>
      </c>
      <c r="BH459" s="126"/>
      <c r="BI459" s="127"/>
      <c r="CR459" s="177"/>
    </row>
    <row r="460" spans="1:96" x14ac:dyDescent="0.25">
      <c r="A460" s="106" t="s">
        <v>140</v>
      </c>
      <c r="B460" s="105" t="s">
        <v>141</v>
      </c>
      <c r="C460" s="106" t="s">
        <v>142</v>
      </c>
      <c r="D460" s="132">
        <v>1113646229</v>
      </c>
      <c r="E460" s="105" t="s">
        <v>2148</v>
      </c>
      <c r="F460" s="107" t="s">
        <v>2149</v>
      </c>
      <c r="G460" s="106" t="s">
        <v>2150</v>
      </c>
      <c r="H460" s="107" t="s">
        <v>101</v>
      </c>
      <c r="I460" s="108" t="s">
        <v>185</v>
      </c>
      <c r="J460" s="108"/>
      <c r="K460" s="108"/>
      <c r="L460" s="109"/>
      <c r="M460" s="110"/>
      <c r="N460" s="109"/>
      <c r="O460" s="110"/>
      <c r="P460" s="110" t="s">
        <v>2146</v>
      </c>
      <c r="Q460" s="107" t="s">
        <v>249</v>
      </c>
      <c r="R460" s="109" t="s">
        <v>250</v>
      </c>
      <c r="S460" s="109" t="s">
        <v>106</v>
      </c>
      <c r="T460" s="151" t="s">
        <v>120</v>
      </c>
      <c r="U460" s="133">
        <v>238916</v>
      </c>
      <c r="V460" s="115">
        <v>33047</v>
      </c>
      <c r="W460" s="115">
        <f t="shared" ca="1" si="92"/>
        <v>42293.432304166665</v>
      </c>
      <c r="X460" s="116">
        <f t="shared" ca="1" si="97"/>
        <v>24.967123287671232</v>
      </c>
      <c r="Y460" s="117">
        <v>41586</v>
      </c>
      <c r="Z460" s="108">
        <f t="shared" ca="1" si="95"/>
        <v>1.9123287671232876</v>
      </c>
      <c r="AA460" s="118"/>
      <c r="AB460" s="119" t="s">
        <v>108</v>
      </c>
      <c r="AC460" s="119" t="s">
        <v>109</v>
      </c>
      <c r="AD460" s="120" t="s">
        <v>110</v>
      </c>
      <c r="AE460" s="119" t="s">
        <v>154</v>
      </c>
      <c r="AF460" s="108">
        <v>14</v>
      </c>
      <c r="AG460" s="108" t="s">
        <v>112</v>
      </c>
      <c r="AH460" s="108" t="s">
        <v>160</v>
      </c>
      <c r="AI460" s="108" t="s">
        <v>155</v>
      </c>
      <c r="AJ460" s="108"/>
      <c r="AK460" s="115">
        <v>41940</v>
      </c>
      <c r="AL460" s="115"/>
      <c r="AM460" s="115"/>
      <c r="AN460" s="20" t="s">
        <v>2151</v>
      </c>
      <c r="AO460" s="121">
        <f>VLOOKUP(I460,[3]DATOS!$B$6:$D$46,3)</f>
        <v>1466526</v>
      </c>
      <c r="AP460" s="122">
        <f t="shared" si="100"/>
        <v>953242</v>
      </c>
      <c r="AQ460" s="122">
        <f t="shared" si="101"/>
        <v>2419768</v>
      </c>
      <c r="AR460" s="122">
        <f t="shared" si="102"/>
        <v>0</v>
      </c>
      <c r="AS460" s="122">
        <v>0</v>
      </c>
      <c r="AT460" s="122">
        <v>0</v>
      </c>
      <c r="AU460" s="122"/>
      <c r="AV460" s="122">
        <v>0</v>
      </c>
      <c r="AW460" s="122">
        <f t="shared" si="107"/>
        <v>29000</v>
      </c>
      <c r="AX460" s="122">
        <v>0</v>
      </c>
      <c r="AY460" s="134">
        <v>0</v>
      </c>
      <c r="AZ460" s="122">
        <f t="shared" si="93"/>
        <v>0</v>
      </c>
      <c r="BA460" s="122">
        <f t="shared" si="103"/>
        <v>1466526</v>
      </c>
      <c r="BB460" s="122">
        <f t="shared" si="104"/>
        <v>982242</v>
      </c>
      <c r="BC460" s="122">
        <f t="shared" si="105"/>
        <v>2448768</v>
      </c>
      <c r="BD460" s="106"/>
      <c r="BE460" s="125" t="str">
        <f t="shared" si="106"/>
        <v>Oficina Asesora Jurídica- Grupo de Trabajo de Gestión Judicial</v>
      </c>
      <c r="BH460" s="126"/>
      <c r="BI460" s="127"/>
    </row>
    <row r="461" spans="1:96" x14ac:dyDescent="0.25">
      <c r="A461" s="140" t="s">
        <v>255</v>
      </c>
      <c r="B461" s="105" t="s">
        <v>141</v>
      </c>
      <c r="C461" s="106" t="s">
        <v>142</v>
      </c>
      <c r="D461" s="141">
        <v>1031126600</v>
      </c>
      <c r="E461" s="142" t="s">
        <v>1134</v>
      </c>
      <c r="F461" s="142" t="s">
        <v>2152</v>
      </c>
      <c r="G461" s="144" t="s">
        <v>36</v>
      </c>
      <c r="H461" s="107" t="s">
        <v>101</v>
      </c>
      <c r="I461" s="108" t="s">
        <v>193</v>
      </c>
      <c r="J461" s="108">
        <v>109</v>
      </c>
      <c r="K461" s="108"/>
      <c r="L461" s="109"/>
      <c r="M461" s="110"/>
      <c r="N461" s="109"/>
      <c r="O461" s="110" t="s">
        <v>467</v>
      </c>
      <c r="P461" s="110" t="s">
        <v>103</v>
      </c>
      <c r="Q461" s="107" t="s">
        <v>176</v>
      </c>
      <c r="R461" s="111" t="s">
        <v>120</v>
      </c>
      <c r="S461" s="161" t="s">
        <v>683</v>
      </c>
      <c r="T461" s="143"/>
      <c r="U461" s="140" t="s">
        <v>2153</v>
      </c>
      <c r="V461" s="145">
        <v>31768</v>
      </c>
      <c r="W461" s="146">
        <f t="shared" ca="1" si="92"/>
        <v>42293.432304166665</v>
      </c>
      <c r="X461" s="147">
        <f t="shared" ca="1" si="97"/>
        <v>28.421917808219177</v>
      </c>
      <c r="Y461" s="148">
        <v>40933</v>
      </c>
      <c r="Z461" s="147">
        <f t="shared" ca="1" si="95"/>
        <v>3.6739726027397261</v>
      </c>
      <c r="AA461" s="118"/>
      <c r="AB461" s="119" t="s">
        <v>108</v>
      </c>
      <c r="AC461" s="119" t="s">
        <v>109</v>
      </c>
      <c r="AD461" s="120" t="s">
        <v>110</v>
      </c>
      <c r="AE461" s="119" t="s">
        <v>154</v>
      </c>
      <c r="AF461" s="108">
        <v>6100</v>
      </c>
      <c r="AG461" s="108" t="s">
        <v>70</v>
      </c>
      <c r="AH461" s="149" t="s">
        <v>221</v>
      </c>
      <c r="AI461" s="149" t="s">
        <v>155</v>
      </c>
      <c r="AJ461" s="150"/>
      <c r="AK461" s="115"/>
      <c r="AL461" s="115"/>
      <c r="AM461" s="115"/>
      <c r="AN461" s="29" t="s">
        <v>2154</v>
      </c>
      <c r="AO461" s="121">
        <f>VLOOKUP(I461,[3]DATOS!$B$6:$D$46,3)</f>
        <v>2320554</v>
      </c>
      <c r="AP461" s="122">
        <f t="shared" si="100"/>
        <v>1508360</v>
      </c>
      <c r="AQ461" s="122">
        <f t="shared" si="101"/>
        <v>3828914</v>
      </c>
      <c r="AR461" s="122">
        <f t="shared" si="102"/>
        <v>0</v>
      </c>
      <c r="AS461" s="122">
        <v>0</v>
      </c>
      <c r="AT461" s="122">
        <v>0</v>
      </c>
      <c r="AU461" s="122"/>
      <c r="AV461" s="122">
        <v>0</v>
      </c>
      <c r="AW461" s="122">
        <f t="shared" si="107"/>
        <v>29000</v>
      </c>
      <c r="AX461" s="122">
        <v>0</v>
      </c>
      <c r="AY461" s="134">
        <v>0</v>
      </c>
      <c r="AZ461" s="122">
        <f t="shared" si="93"/>
        <v>0</v>
      </c>
      <c r="BA461" s="122">
        <f t="shared" si="103"/>
        <v>2320554</v>
      </c>
      <c r="BB461" s="122">
        <f t="shared" si="104"/>
        <v>1537360</v>
      </c>
      <c r="BC461" s="122">
        <f t="shared" si="105"/>
        <v>3857914</v>
      </c>
      <c r="BD461" s="106"/>
      <c r="BS461" s="103"/>
      <c r="BT461" s="103"/>
    </row>
    <row r="462" spans="1:96" ht="25.5" x14ac:dyDescent="0.25">
      <c r="A462" s="140" t="s">
        <v>95</v>
      </c>
      <c r="B462" s="105" t="s">
        <v>96</v>
      </c>
      <c r="C462" s="106" t="s">
        <v>97</v>
      </c>
      <c r="D462" s="174">
        <v>52588562</v>
      </c>
      <c r="E462" s="142" t="s">
        <v>1275</v>
      </c>
      <c r="F462" s="142" t="s">
        <v>2617</v>
      </c>
      <c r="G462" s="106" t="s">
        <v>36</v>
      </c>
      <c r="H462" s="107" t="s">
        <v>101</v>
      </c>
      <c r="I462" s="108" t="s">
        <v>358</v>
      </c>
      <c r="J462" s="108"/>
      <c r="K462" s="108"/>
      <c r="L462" s="109"/>
      <c r="M462" s="110"/>
      <c r="N462" s="109"/>
      <c r="O462" s="110"/>
      <c r="P462" s="110" t="s">
        <v>103</v>
      </c>
      <c r="Q462" s="107" t="s">
        <v>167</v>
      </c>
      <c r="R462" s="109" t="s">
        <v>499</v>
      </c>
      <c r="S462" s="112" t="s">
        <v>2479</v>
      </c>
      <c r="T462" s="143" t="s">
        <v>2618</v>
      </c>
      <c r="U462" s="140">
        <v>52588562</v>
      </c>
      <c r="V462" s="145">
        <v>27027</v>
      </c>
      <c r="W462" s="146">
        <f t="shared" ca="1" si="92"/>
        <v>42293.432304166665</v>
      </c>
      <c r="X462" s="147">
        <f t="shared" ca="1" si="97"/>
        <v>41.224657534246575</v>
      </c>
      <c r="Y462" s="148">
        <v>42156</v>
      </c>
      <c r="Z462" s="147">
        <f t="shared" ca="1" si="95"/>
        <v>0.36986301369863012</v>
      </c>
      <c r="AA462" s="118"/>
      <c r="AB462" s="119" t="s">
        <v>108</v>
      </c>
      <c r="AC462" s="119" t="s">
        <v>109</v>
      </c>
      <c r="AD462" s="120" t="s">
        <v>110</v>
      </c>
      <c r="AE462" s="119" t="s">
        <v>111</v>
      </c>
      <c r="AF462" s="108">
        <v>111</v>
      </c>
      <c r="AG462" s="108" t="s">
        <v>112</v>
      </c>
      <c r="AH462" s="149" t="s">
        <v>124</v>
      </c>
      <c r="AI462" s="149" t="s">
        <v>379</v>
      </c>
      <c r="AJ462" s="108"/>
      <c r="AK462" s="115"/>
      <c r="AL462" s="115"/>
      <c r="AM462" s="115"/>
      <c r="AN462" s="15" t="s">
        <v>2619</v>
      </c>
      <c r="AO462" s="121">
        <f>VLOOKUP(I462,[3]DATOS!$B$6:$D$46,3)</f>
        <v>1694203</v>
      </c>
      <c r="AP462" s="122">
        <f t="shared" si="100"/>
        <v>1101232</v>
      </c>
      <c r="AQ462" s="122">
        <f t="shared" si="101"/>
        <v>2795435</v>
      </c>
      <c r="AR462" s="122">
        <f t="shared" si="102"/>
        <v>0</v>
      </c>
      <c r="AS462" s="122">
        <v>0</v>
      </c>
      <c r="AT462" s="122">
        <v>0</v>
      </c>
      <c r="AU462" s="122"/>
      <c r="AV462" s="122">
        <v>0</v>
      </c>
      <c r="AW462" s="122">
        <f t="shared" si="107"/>
        <v>29000</v>
      </c>
      <c r="AX462" s="122">
        <v>0</v>
      </c>
      <c r="AY462" s="134">
        <v>0</v>
      </c>
      <c r="AZ462" s="122">
        <f t="shared" si="93"/>
        <v>0</v>
      </c>
      <c r="BA462" s="122">
        <f t="shared" si="103"/>
        <v>1694203</v>
      </c>
      <c r="BB462" s="122">
        <f t="shared" si="104"/>
        <v>1130232</v>
      </c>
      <c r="BC462" s="122">
        <f t="shared" si="105"/>
        <v>2824435</v>
      </c>
      <c r="BD462" s="106"/>
    </row>
    <row r="463" spans="1:96" x14ac:dyDescent="0.25">
      <c r="A463" s="85" t="s">
        <v>140</v>
      </c>
      <c r="B463" s="86" t="s">
        <v>206</v>
      </c>
      <c r="C463" s="85" t="s">
        <v>142</v>
      </c>
      <c r="D463" s="87">
        <v>79040093</v>
      </c>
      <c r="E463" s="86" t="s">
        <v>2155</v>
      </c>
      <c r="F463" s="88" t="s">
        <v>2156</v>
      </c>
      <c r="G463" s="85" t="s">
        <v>36</v>
      </c>
      <c r="H463" s="88" t="s">
        <v>230</v>
      </c>
      <c r="I463" s="89" t="s">
        <v>209</v>
      </c>
      <c r="J463" s="89">
        <v>571</v>
      </c>
      <c r="K463" s="89">
        <v>444</v>
      </c>
      <c r="L463" s="88" t="s">
        <v>231</v>
      </c>
      <c r="M463" s="89" t="s">
        <v>266</v>
      </c>
      <c r="N463" s="90"/>
      <c r="O463" s="91"/>
      <c r="P463" s="91" t="s">
        <v>103</v>
      </c>
      <c r="Q463" s="107" t="s">
        <v>104</v>
      </c>
      <c r="R463" s="109" t="s">
        <v>186</v>
      </c>
      <c r="S463" s="92" t="s">
        <v>267</v>
      </c>
      <c r="T463" s="93"/>
      <c r="U463" s="94"/>
      <c r="V463" s="95">
        <v>22602</v>
      </c>
      <c r="W463" s="95">
        <f t="shared" ca="1" si="92"/>
        <v>42293.432304166665</v>
      </c>
      <c r="X463" s="96">
        <f t="shared" ca="1" si="97"/>
        <v>53.175342465753424</v>
      </c>
      <c r="Y463" s="97">
        <v>32017</v>
      </c>
      <c r="Z463" s="89">
        <f t="shared" ca="1" si="95"/>
        <v>27.747945205479454</v>
      </c>
      <c r="AA463" s="118"/>
      <c r="AB463" s="99" t="s">
        <v>152</v>
      </c>
      <c r="AC463" s="99" t="s">
        <v>236</v>
      </c>
      <c r="AD463" s="99" t="s">
        <v>110</v>
      </c>
      <c r="AE463" s="99" t="s">
        <v>211</v>
      </c>
      <c r="AF463" s="108">
        <v>141</v>
      </c>
      <c r="AG463" s="89" t="s">
        <v>112</v>
      </c>
      <c r="AH463" s="89" t="s">
        <v>124</v>
      </c>
      <c r="AI463" s="108" t="s">
        <v>114</v>
      </c>
      <c r="AJ463" s="89"/>
      <c r="AK463" s="95">
        <v>40974</v>
      </c>
      <c r="AL463" s="115"/>
      <c r="AM463" s="115" t="s">
        <v>125</v>
      </c>
      <c r="AN463" s="55" t="s">
        <v>2157</v>
      </c>
      <c r="AO463" s="121">
        <f>VLOOKUP(I463,[3]DATOS!$B$6:$D$46,3)</f>
        <v>1382979</v>
      </c>
      <c r="AP463" s="122">
        <f t="shared" si="100"/>
        <v>898936</v>
      </c>
      <c r="AQ463" s="101">
        <f t="shared" si="101"/>
        <v>2281915</v>
      </c>
      <c r="AR463" s="122">
        <f t="shared" si="102"/>
        <v>0</v>
      </c>
      <c r="AS463" s="101">
        <v>0</v>
      </c>
      <c r="AT463" s="101">
        <v>0</v>
      </c>
      <c r="AU463" s="101"/>
      <c r="AV463" s="101">
        <v>0</v>
      </c>
      <c r="AW463" s="101">
        <f t="shared" si="107"/>
        <v>29000</v>
      </c>
      <c r="AX463" s="101">
        <v>0</v>
      </c>
      <c r="AY463" s="134">
        <v>0</v>
      </c>
      <c r="AZ463" s="101">
        <f t="shared" si="93"/>
        <v>0</v>
      </c>
      <c r="BA463" s="122">
        <f t="shared" si="103"/>
        <v>1382979</v>
      </c>
      <c r="BB463" s="122">
        <f t="shared" si="104"/>
        <v>927936</v>
      </c>
      <c r="BC463" s="122">
        <f t="shared" si="105"/>
        <v>2310915</v>
      </c>
      <c r="BD463" s="106"/>
    </row>
    <row r="464" spans="1:96" x14ac:dyDescent="0.25">
      <c r="A464" s="140" t="s">
        <v>95</v>
      </c>
      <c r="B464" s="105" t="s">
        <v>96</v>
      </c>
      <c r="C464" s="106" t="s">
        <v>97</v>
      </c>
      <c r="D464" s="174">
        <v>1110517675</v>
      </c>
      <c r="E464" s="142" t="s">
        <v>2085</v>
      </c>
      <c r="F464" s="142" t="s">
        <v>2158</v>
      </c>
      <c r="G464" s="106" t="s">
        <v>433</v>
      </c>
      <c r="H464" s="107" t="s">
        <v>101</v>
      </c>
      <c r="I464" s="108" t="s">
        <v>358</v>
      </c>
      <c r="J464" s="108"/>
      <c r="K464" s="108"/>
      <c r="L464" s="109"/>
      <c r="M464" s="110"/>
      <c r="N464" s="109"/>
      <c r="O464" s="110"/>
      <c r="P464" s="110" t="s">
        <v>202</v>
      </c>
      <c r="Q464" s="107" t="s">
        <v>233</v>
      </c>
      <c r="R464" s="111" t="s">
        <v>449</v>
      </c>
      <c r="S464" s="112" t="s">
        <v>360</v>
      </c>
      <c r="T464" s="175"/>
      <c r="U464" s="140">
        <v>42106</v>
      </c>
      <c r="V464" s="145">
        <v>33529</v>
      </c>
      <c r="W464" s="146">
        <f t="shared" ref="W464:W527" ca="1" si="108">NOW()</f>
        <v>42293.432304166665</v>
      </c>
      <c r="X464" s="147">
        <f t="shared" ca="1" si="97"/>
        <v>23.665753424657535</v>
      </c>
      <c r="Y464" s="148">
        <v>41659</v>
      </c>
      <c r="Z464" s="147">
        <f t="shared" ca="1" si="95"/>
        <v>1.715068493150685</v>
      </c>
      <c r="AA464" s="118"/>
      <c r="AB464" s="119" t="s">
        <v>108</v>
      </c>
      <c r="AC464" s="119" t="s">
        <v>109</v>
      </c>
      <c r="AD464" s="120" t="s">
        <v>110</v>
      </c>
      <c r="AE464" s="119" t="s">
        <v>111</v>
      </c>
      <c r="AF464" s="108">
        <v>1010</v>
      </c>
      <c r="AG464" s="108" t="s">
        <v>70</v>
      </c>
      <c r="AH464" s="89" t="s">
        <v>124</v>
      </c>
      <c r="AI464" s="108" t="s">
        <v>213</v>
      </c>
      <c r="AJ464" s="150"/>
      <c r="AK464" s="115">
        <v>41863</v>
      </c>
      <c r="AL464" s="115"/>
      <c r="AM464" s="115"/>
      <c r="AN464" s="15" t="s">
        <v>2159</v>
      </c>
      <c r="AO464" s="121">
        <f>VLOOKUP(I464,[3]DATOS!$B$6:$D$46,3)</f>
        <v>1694203</v>
      </c>
      <c r="AP464" s="122">
        <f t="shared" si="100"/>
        <v>1101232</v>
      </c>
      <c r="AQ464" s="122">
        <f t="shared" si="101"/>
        <v>2795435</v>
      </c>
      <c r="AR464" s="122">
        <f t="shared" si="102"/>
        <v>0</v>
      </c>
      <c r="AS464" s="122">
        <v>0</v>
      </c>
      <c r="AT464" s="122">
        <v>0</v>
      </c>
      <c r="AU464" s="122"/>
      <c r="AV464" s="122">
        <v>0</v>
      </c>
      <c r="AW464" s="122">
        <f t="shared" si="107"/>
        <v>29000</v>
      </c>
      <c r="AX464" s="122">
        <v>0</v>
      </c>
      <c r="AY464" s="124">
        <v>0</v>
      </c>
      <c r="AZ464" s="122">
        <f t="shared" si="93"/>
        <v>0</v>
      </c>
      <c r="BA464" s="122">
        <f t="shared" si="103"/>
        <v>1694203</v>
      </c>
      <c r="BB464" s="122">
        <f t="shared" si="104"/>
        <v>1130232</v>
      </c>
      <c r="BC464" s="122">
        <f t="shared" si="105"/>
        <v>2824435</v>
      </c>
      <c r="BD464" s="106"/>
      <c r="BE464" s="125" t="str">
        <f>+CONCATENATE(Q464,R464)</f>
        <v>Despacho del Superintendente Delegado para la Protección de la Competencia- Grupo de Trabajo de Integraciones Empresariales</v>
      </c>
      <c r="BH464" s="126"/>
      <c r="BI464" s="127"/>
    </row>
    <row r="465" spans="1:96" ht="25.5" x14ac:dyDescent="0.25">
      <c r="A465" s="106" t="s">
        <v>140</v>
      </c>
      <c r="B465" s="105" t="s">
        <v>206</v>
      </c>
      <c r="C465" s="106" t="s">
        <v>142</v>
      </c>
      <c r="D465" s="132">
        <v>91203739</v>
      </c>
      <c r="E465" s="105" t="s">
        <v>2160</v>
      </c>
      <c r="F465" s="107" t="s">
        <v>2161</v>
      </c>
      <c r="G465" s="106" t="s">
        <v>286</v>
      </c>
      <c r="H465" s="107" t="s">
        <v>2162</v>
      </c>
      <c r="I465" s="108" t="s">
        <v>209</v>
      </c>
      <c r="J465" s="108"/>
      <c r="K465" s="108"/>
      <c r="L465" s="107" t="s">
        <v>2162</v>
      </c>
      <c r="M465" s="108" t="s">
        <v>131</v>
      </c>
      <c r="N465" s="109"/>
      <c r="O465" s="110"/>
      <c r="P465" s="110" t="s">
        <v>103</v>
      </c>
      <c r="Q465" s="107" t="s">
        <v>321</v>
      </c>
      <c r="R465" s="109"/>
      <c r="S465" s="112" t="s">
        <v>2163</v>
      </c>
      <c r="T465" s="113"/>
      <c r="U465" s="133"/>
      <c r="V465" s="115">
        <v>21839</v>
      </c>
      <c r="W465" s="115">
        <f t="shared" ca="1" si="108"/>
        <v>42293.432304166665</v>
      </c>
      <c r="X465" s="116">
        <f t="shared" ca="1" si="97"/>
        <v>55.232876712328768</v>
      </c>
      <c r="Y465" s="117">
        <v>33849</v>
      </c>
      <c r="Z465" s="108">
        <f t="shared" ca="1" si="95"/>
        <v>22.805479452054794</v>
      </c>
      <c r="AA465" s="118"/>
      <c r="AB465" s="119" t="s">
        <v>152</v>
      </c>
      <c r="AC465" s="119" t="s">
        <v>236</v>
      </c>
      <c r="AD465" s="120" t="s">
        <v>110</v>
      </c>
      <c r="AE465" s="119" t="s">
        <v>211</v>
      </c>
      <c r="AF465" s="108">
        <v>2010</v>
      </c>
      <c r="AG465" s="108" t="s">
        <v>361</v>
      </c>
      <c r="AH465" s="108" t="s">
        <v>124</v>
      </c>
      <c r="AI465" s="108" t="s">
        <v>379</v>
      </c>
      <c r="AJ465" s="169"/>
      <c r="AK465" s="115">
        <v>42075</v>
      </c>
      <c r="AL465" s="115"/>
      <c r="AM465" s="115"/>
      <c r="AN465" s="19" t="s">
        <v>2164</v>
      </c>
      <c r="AO465" s="121">
        <f>VLOOKUP(I465,[3]DATOS!$B$6:$D$46,3)</f>
        <v>1382979</v>
      </c>
      <c r="AP465" s="122">
        <f t="shared" si="100"/>
        <v>898936</v>
      </c>
      <c r="AQ465" s="122">
        <f t="shared" si="101"/>
        <v>2281915</v>
      </c>
      <c r="AR465" s="122">
        <f t="shared" si="102"/>
        <v>0</v>
      </c>
      <c r="AS465" s="122">
        <v>0</v>
      </c>
      <c r="AT465" s="122">
        <v>0</v>
      </c>
      <c r="AU465" s="122"/>
      <c r="AV465" s="122">
        <v>0</v>
      </c>
      <c r="AW465" s="122">
        <f t="shared" si="107"/>
        <v>29000</v>
      </c>
      <c r="AX465" s="122">
        <v>0</v>
      </c>
      <c r="AY465" s="134">
        <f>ROUND(AO465*15%,0)</f>
        <v>207447</v>
      </c>
      <c r="AZ465" s="122">
        <f t="shared" si="93"/>
        <v>0</v>
      </c>
      <c r="BA465" s="122">
        <f t="shared" si="103"/>
        <v>1382979</v>
      </c>
      <c r="BB465" s="122">
        <f t="shared" si="104"/>
        <v>1135383</v>
      </c>
      <c r="BC465" s="122">
        <f t="shared" si="105"/>
        <v>2518362</v>
      </c>
      <c r="BD465" s="85"/>
      <c r="BE465" s="125" t="str">
        <f>+CONCATENATE(Q465,R465)</f>
        <v>Dirección de Signos Distintivos</v>
      </c>
      <c r="BH465" s="126"/>
      <c r="BI465" s="127"/>
    </row>
    <row r="466" spans="1:96" x14ac:dyDescent="0.25">
      <c r="A466" s="106" t="s">
        <v>140</v>
      </c>
      <c r="B466" s="105" t="s">
        <v>206</v>
      </c>
      <c r="C466" s="106" t="s">
        <v>142</v>
      </c>
      <c r="D466" s="132">
        <v>79373942</v>
      </c>
      <c r="E466" s="105" t="s">
        <v>2165</v>
      </c>
      <c r="F466" s="107" t="s">
        <v>2166</v>
      </c>
      <c r="G466" s="106" t="s">
        <v>36</v>
      </c>
      <c r="H466" s="107" t="s">
        <v>241</v>
      </c>
      <c r="I466" s="108" t="s">
        <v>547</v>
      </c>
      <c r="J466" s="108">
        <v>368</v>
      </c>
      <c r="K466" s="108"/>
      <c r="L466" s="109"/>
      <c r="M466" s="110"/>
      <c r="N466" s="109"/>
      <c r="O466" s="110"/>
      <c r="P466" s="110" t="s">
        <v>103</v>
      </c>
      <c r="Q466" s="107" t="s">
        <v>333</v>
      </c>
      <c r="R466" s="111" t="s">
        <v>953</v>
      </c>
      <c r="S466" s="112" t="s">
        <v>2167</v>
      </c>
      <c r="T466" s="113"/>
      <c r="U466" s="133"/>
      <c r="V466" s="115">
        <v>24170</v>
      </c>
      <c r="W466" s="115">
        <f t="shared" ca="1" si="108"/>
        <v>42293.432304166665</v>
      </c>
      <c r="X466" s="116">
        <f t="shared" ca="1" si="97"/>
        <v>48.936986301369863</v>
      </c>
      <c r="Y466" s="117">
        <v>34275</v>
      </c>
      <c r="Z466" s="108">
        <f t="shared" ca="1" si="95"/>
        <v>21.654794520547945</v>
      </c>
      <c r="AA466" s="118"/>
      <c r="AB466" s="119" t="s">
        <v>558</v>
      </c>
      <c r="AC466" s="119" t="s">
        <v>1046</v>
      </c>
      <c r="AD466" s="120" t="s">
        <v>560</v>
      </c>
      <c r="AE466" s="119" t="s">
        <v>211</v>
      </c>
      <c r="AF466" s="108">
        <v>47</v>
      </c>
      <c r="AG466" s="108" t="s">
        <v>112</v>
      </c>
      <c r="AH466" s="108" t="s">
        <v>124</v>
      </c>
      <c r="AI466" s="108" t="s">
        <v>114</v>
      </c>
      <c r="AJ466" s="169"/>
      <c r="AK466" s="115"/>
      <c r="AL466" s="115"/>
      <c r="AM466" s="115"/>
      <c r="AN466" s="15" t="s">
        <v>2168</v>
      </c>
      <c r="AO466" s="121">
        <f>VLOOKUP(I466,[3]DATOS!$B$6:$D$46,3)</f>
        <v>1694203</v>
      </c>
      <c r="AP466" s="122">
        <f t="shared" si="100"/>
        <v>1101232</v>
      </c>
      <c r="AQ466" s="122">
        <f t="shared" si="101"/>
        <v>2795435</v>
      </c>
      <c r="AR466" s="122">
        <f t="shared" si="102"/>
        <v>0</v>
      </c>
      <c r="AS466" s="122">
        <v>0</v>
      </c>
      <c r="AT466" s="122">
        <v>0</v>
      </c>
      <c r="AU466" s="122"/>
      <c r="AV466" s="122">
        <v>0</v>
      </c>
      <c r="AW466" s="122">
        <f t="shared" si="107"/>
        <v>29000</v>
      </c>
      <c r="AX466" s="122">
        <v>0</v>
      </c>
      <c r="AY466" s="134">
        <f>ROUND(AO466*15%,0)</f>
        <v>254130</v>
      </c>
      <c r="AZ466" s="122">
        <f t="shared" si="93"/>
        <v>0</v>
      </c>
      <c r="BA466" s="122">
        <f t="shared" si="103"/>
        <v>1694203</v>
      </c>
      <c r="BB466" s="122">
        <f t="shared" si="104"/>
        <v>1384362</v>
      </c>
      <c r="BC466" s="122">
        <f t="shared" si="105"/>
        <v>3078565</v>
      </c>
      <c r="BD466" s="106"/>
      <c r="BE466" s="125" t="str">
        <f>+CONCATENATE(Q466,R466)</f>
        <v>Oficina de Tecnología e Informática- Grupo de Trabajo de Sistemas de Información</v>
      </c>
      <c r="BH466" s="152"/>
      <c r="BI466" s="127"/>
      <c r="CR466" s="128"/>
    </row>
    <row r="467" spans="1:96" ht="38.25" x14ac:dyDescent="0.25">
      <c r="A467" s="106" t="s">
        <v>95</v>
      </c>
      <c r="B467" s="105" t="s">
        <v>276</v>
      </c>
      <c r="C467" s="106" t="s">
        <v>97</v>
      </c>
      <c r="D467" s="132">
        <v>52432260</v>
      </c>
      <c r="E467" s="105" t="s">
        <v>1604</v>
      </c>
      <c r="F467" s="107" t="s">
        <v>2169</v>
      </c>
      <c r="G467" s="106" t="s">
        <v>36</v>
      </c>
      <c r="H467" s="107" t="s">
        <v>279</v>
      </c>
      <c r="I467" s="108" t="s">
        <v>232</v>
      </c>
      <c r="J467" s="108">
        <v>455</v>
      </c>
      <c r="K467" s="108"/>
      <c r="L467" s="109"/>
      <c r="M467" s="110"/>
      <c r="N467" s="160" t="s">
        <v>2170</v>
      </c>
      <c r="O467" s="110"/>
      <c r="P467" s="110" t="s">
        <v>103</v>
      </c>
      <c r="Q467" s="107" t="s">
        <v>403</v>
      </c>
      <c r="R467" s="111" t="s">
        <v>120</v>
      </c>
      <c r="S467" s="112" t="s">
        <v>2171</v>
      </c>
      <c r="T467" s="113"/>
      <c r="U467" s="133"/>
      <c r="V467" s="115">
        <v>28225</v>
      </c>
      <c r="W467" s="115">
        <f t="shared" ca="1" si="108"/>
        <v>42293.432304166665</v>
      </c>
      <c r="X467" s="116">
        <f t="shared" ca="1" si="97"/>
        <v>37.989041095890414</v>
      </c>
      <c r="Y467" s="117">
        <v>36565</v>
      </c>
      <c r="Z467" s="108">
        <f t="shared" ca="1" si="95"/>
        <v>15.471232876712328</v>
      </c>
      <c r="AA467" s="118"/>
      <c r="AB467" s="119" t="s">
        <v>108</v>
      </c>
      <c r="AC467" s="119" t="s">
        <v>252</v>
      </c>
      <c r="AD467" s="120" t="s">
        <v>282</v>
      </c>
      <c r="AE467" s="119" t="s">
        <v>253</v>
      </c>
      <c r="AF467" s="108">
        <v>130</v>
      </c>
      <c r="AG467" s="108" t="s">
        <v>112</v>
      </c>
      <c r="AH467" s="108" t="s">
        <v>124</v>
      </c>
      <c r="AI467" s="108" t="s">
        <v>114</v>
      </c>
      <c r="AJ467" s="108"/>
      <c r="AK467" s="115">
        <v>40969</v>
      </c>
      <c r="AL467" s="115"/>
      <c r="AM467" s="115"/>
      <c r="AN467" s="21" t="s">
        <v>2172</v>
      </c>
      <c r="AO467" s="121">
        <f>VLOOKUP(I467,[3]DATOS!$B$6:$D$46,3)</f>
        <v>814284</v>
      </c>
      <c r="AP467" s="122">
        <f t="shared" si="100"/>
        <v>529285</v>
      </c>
      <c r="AQ467" s="122">
        <f t="shared" si="101"/>
        <v>1343569</v>
      </c>
      <c r="AR467" s="122">
        <f t="shared" si="102"/>
        <v>74000</v>
      </c>
      <c r="AS467" s="122">
        <v>0</v>
      </c>
      <c r="AT467" s="122">
        <v>0</v>
      </c>
      <c r="AU467" s="122"/>
      <c r="AV467" s="122">
        <v>0</v>
      </c>
      <c r="AW467" s="122">
        <f t="shared" si="107"/>
        <v>29000</v>
      </c>
      <c r="AX467" s="122">
        <v>0</v>
      </c>
      <c r="AY467" s="134">
        <f>ROUND(AO467*15%,0)</f>
        <v>122143</v>
      </c>
      <c r="AZ467" s="122">
        <f t="shared" si="93"/>
        <v>0</v>
      </c>
      <c r="BA467" s="122">
        <f t="shared" si="103"/>
        <v>888284</v>
      </c>
      <c r="BB467" s="122">
        <f t="shared" si="104"/>
        <v>680428</v>
      </c>
      <c r="BC467" s="122">
        <f t="shared" si="105"/>
        <v>1568712</v>
      </c>
      <c r="BD467" s="106"/>
      <c r="BE467" s="125" t="str">
        <f>+CONCATENATE(Q467,R467)</f>
        <v>Dirección Financiera</v>
      </c>
      <c r="BH467" s="126"/>
      <c r="BI467" s="127"/>
    </row>
    <row r="468" spans="1:96" x14ac:dyDescent="0.25">
      <c r="A468" s="106" t="s">
        <v>95</v>
      </c>
      <c r="B468" s="105" t="s">
        <v>127</v>
      </c>
      <c r="C468" s="106" t="s">
        <v>97</v>
      </c>
      <c r="D468" s="132">
        <v>52149418</v>
      </c>
      <c r="E468" s="105" t="s">
        <v>2173</v>
      </c>
      <c r="F468" s="107" t="s">
        <v>2174</v>
      </c>
      <c r="G468" s="106" t="s">
        <v>36</v>
      </c>
      <c r="H468" s="107" t="s">
        <v>130</v>
      </c>
      <c r="I468" s="108" t="s">
        <v>209</v>
      </c>
      <c r="J468" s="108">
        <v>399</v>
      </c>
      <c r="K468" s="108"/>
      <c r="L468" s="111" t="s">
        <v>120</v>
      </c>
      <c r="M468" s="136" t="s">
        <v>120</v>
      </c>
      <c r="N468" s="111"/>
      <c r="O468" s="136"/>
      <c r="P468" s="110" t="s">
        <v>202</v>
      </c>
      <c r="Q468" s="107" t="s">
        <v>203</v>
      </c>
      <c r="R468" s="109" t="s">
        <v>258</v>
      </c>
      <c r="S468" s="112" t="s">
        <v>2175</v>
      </c>
      <c r="T468" s="151" t="s">
        <v>120</v>
      </c>
      <c r="U468" s="114"/>
      <c r="V468" s="115">
        <v>26981</v>
      </c>
      <c r="W468" s="115">
        <f t="shared" ca="1" si="108"/>
        <v>42293.432304166665</v>
      </c>
      <c r="X468" s="116">
        <f t="shared" ca="1" si="97"/>
        <v>41.350684931506848</v>
      </c>
      <c r="Y468" s="117">
        <v>39252</v>
      </c>
      <c r="Z468" s="108">
        <f t="shared" ca="1" si="95"/>
        <v>8.2109589041095887</v>
      </c>
      <c r="AA468" s="118"/>
      <c r="AB468" s="119" t="s">
        <v>108</v>
      </c>
      <c r="AC468" s="119" t="s">
        <v>136</v>
      </c>
      <c r="AD468" s="120" t="s">
        <v>110</v>
      </c>
      <c r="AE468" s="119" t="s">
        <v>137</v>
      </c>
      <c r="AF468" s="108">
        <v>4010</v>
      </c>
      <c r="AG468" s="108" t="s">
        <v>70</v>
      </c>
      <c r="AH468" s="108" t="s">
        <v>124</v>
      </c>
      <c r="AI468" s="108" t="s">
        <v>155</v>
      </c>
      <c r="AJ468" s="108"/>
      <c r="AK468" s="115"/>
      <c r="AL468" s="115"/>
      <c r="AM468" s="115"/>
      <c r="AN468" s="14" t="s">
        <v>2176</v>
      </c>
      <c r="AO468" s="121">
        <f>VLOOKUP(I468,[3]DATOS!$B$6:$D$46,3)</f>
        <v>1382979</v>
      </c>
      <c r="AP468" s="122">
        <f t="shared" si="100"/>
        <v>898936</v>
      </c>
      <c r="AQ468" s="122">
        <f t="shared" si="101"/>
        <v>2281915</v>
      </c>
      <c r="AR468" s="122">
        <f t="shared" si="102"/>
        <v>0</v>
      </c>
      <c r="AS468" s="122">
        <v>0</v>
      </c>
      <c r="AT468" s="122">
        <v>0</v>
      </c>
      <c r="AU468" s="122"/>
      <c r="AV468" s="122">
        <v>0</v>
      </c>
      <c r="AW468" s="122">
        <f t="shared" si="107"/>
        <v>29000</v>
      </c>
      <c r="AX468" s="122">
        <v>0</v>
      </c>
      <c r="AY468" s="134">
        <f>ROUND(AO468*15%,0)</f>
        <v>207447</v>
      </c>
      <c r="AZ468" s="122">
        <f t="shared" si="93"/>
        <v>0</v>
      </c>
      <c r="BA468" s="122">
        <f t="shared" si="103"/>
        <v>1382979</v>
      </c>
      <c r="BB468" s="122">
        <f t="shared" si="104"/>
        <v>1135383</v>
      </c>
      <c r="BC468" s="122">
        <f t="shared" si="105"/>
        <v>2518362</v>
      </c>
      <c r="BD468" s="106"/>
      <c r="BE468" s="125" t="str">
        <f>+CONCATENATE(Q468,R468)</f>
        <v>Despacho del Superintendente Delegado para Asuntos Jurisdiccionales- Grupo de Trabajo de Competencia Desleal y Propiedad Industrial</v>
      </c>
      <c r="BH468" s="126"/>
      <c r="BI468" s="127"/>
      <c r="CP468" s="128"/>
      <c r="CQ468" s="128"/>
    </row>
    <row r="469" spans="1:96" ht="39.75" customHeight="1" x14ac:dyDescent="0.25">
      <c r="A469" s="106" t="s">
        <v>190</v>
      </c>
      <c r="B469" s="105" t="s">
        <v>127</v>
      </c>
      <c r="C469" s="106" t="s">
        <v>97</v>
      </c>
      <c r="D469" s="132">
        <v>52813017</v>
      </c>
      <c r="E469" s="105" t="s">
        <v>1703</v>
      </c>
      <c r="F469" s="105" t="s">
        <v>2177</v>
      </c>
      <c r="G469" s="106" t="s">
        <v>36</v>
      </c>
      <c r="H469" s="107" t="s">
        <v>279</v>
      </c>
      <c r="I469" s="108" t="s">
        <v>266</v>
      </c>
      <c r="J469" s="108"/>
      <c r="K469" s="108"/>
      <c r="L469" s="107"/>
      <c r="M469" s="108"/>
      <c r="N469" s="109"/>
      <c r="O469" s="110"/>
      <c r="P469" s="110" t="s">
        <v>202</v>
      </c>
      <c r="Q469" s="107" t="s">
        <v>233</v>
      </c>
      <c r="R469" s="111" t="s">
        <v>449</v>
      </c>
      <c r="S469" s="112" t="s">
        <v>2178</v>
      </c>
      <c r="T469" s="112"/>
      <c r="U469" s="133"/>
      <c r="V469" s="115">
        <v>30196</v>
      </c>
      <c r="W469" s="115">
        <f t="shared" ca="1" si="108"/>
        <v>42293.432304166665</v>
      </c>
      <c r="X469" s="116">
        <f t="shared" ca="1" si="97"/>
        <v>32.668493150684931</v>
      </c>
      <c r="Y469" s="117">
        <v>41865</v>
      </c>
      <c r="Z469" s="108">
        <f t="shared" ca="1" si="95"/>
        <v>1.1561643835616437</v>
      </c>
      <c r="AA469" s="118"/>
      <c r="AB469" s="119" t="s">
        <v>108</v>
      </c>
      <c r="AC469" s="119" t="s">
        <v>252</v>
      </c>
      <c r="AD469" s="120" t="s">
        <v>110</v>
      </c>
      <c r="AE469" s="119" t="s">
        <v>253</v>
      </c>
      <c r="AF469" s="108">
        <v>1010</v>
      </c>
      <c r="AG469" s="108" t="s">
        <v>70</v>
      </c>
      <c r="AH469" s="108" t="s">
        <v>1066</v>
      </c>
      <c r="AI469" s="108" t="s">
        <v>155</v>
      </c>
      <c r="AJ469" s="108"/>
      <c r="AK469" s="115"/>
      <c r="AL469" s="115"/>
      <c r="AM469" s="115"/>
      <c r="AN469" s="15" t="s">
        <v>2179</v>
      </c>
      <c r="AO469" s="121">
        <f>VLOOKUP(I469,[3]DATOS!$B$6:$D$46,3)</f>
        <v>1027665</v>
      </c>
      <c r="AP469" s="122">
        <f t="shared" si="100"/>
        <v>667982</v>
      </c>
      <c r="AQ469" s="122">
        <f t="shared" si="101"/>
        <v>1695647</v>
      </c>
      <c r="AR469" s="122">
        <f t="shared" si="102"/>
        <v>74000</v>
      </c>
      <c r="AS469" s="122">
        <v>0</v>
      </c>
      <c r="AT469" s="122">
        <v>0</v>
      </c>
      <c r="AU469" s="122"/>
      <c r="AV469" s="122">
        <v>0</v>
      </c>
      <c r="AW469" s="122">
        <f t="shared" si="107"/>
        <v>29000</v>
      </c>
      <c r="AX469" s="122">
        <v>0</v>
      </c>
      <c r="AY469" s="134">
        <f>ROUND(AO469*15%,0)</f>
        <v>154150</v>
      </c>
      <c r="AZ469" s="122">
        <f t="shared" si="93"/>
        <v>0</v>
      </c>
      <c r="BA469" s="122">
        <f t="shared" si="103"/>
        <v>1101665</v>
      </c>
      <c r="BB469" s="122">
        <f t="shared" si="104"/>
        <v>851132</v>
      </c>
      <c r="BC469" s="122">
        <f t="shared" si="105"/>
        <v>1952797</v>
      </c>
      <c r="BD469" s="106"/>
    </row>
    <row r="470" spans="1:96" x14ac:dyDescent="0.25">
      <c r="A470" s="106" t="s">
        <v>95</v>
      </c>
      <c r="B470" s="105" t="s">
        <v>96</v>
      </c>
      <c r="C470" s="106" t="s">
        <v>97</v>
      </c>
      <c r="D470" s="132">
        <v>1020728750</v>
      </c>
      <c r="E470" s="105" t="s">
        <v>2180</v>
      </c>
      <c r="F470" s="107" t="s">
        <v>2181</v>
      </c>
      <c r="G470" s="106" t="s">
        <v>36</v>
      </c>
      <c r="H470" s="107" t="s">
        <v>101</v>
      </c>
      <c r="I470" s="108" t="s">
        <v>185</v>
      </c>
      <c r="J470" s="108">
        <v>362</v>
      </c>
      <c r="K470" s="108"/>
      <c r="L470" s="109"/>
      <c r="M470" s="110"/>
      <c r="N470" s="109"/>
      <c r="O470" s="110"/>
      <c r="P470" s="110" t="s">
        <v>103</v>
      </c>
      <c r="Q470" s="107" t="s">
        <v>167</v>
      </c>
      <c r="R470" s="111" t="s">
        <v>1773</v>
      </c>
      <c r="S470" s="112" t="s">
        <v>106</v>
      </c>
      <c r="T470" s="113"/>
      <c r="U470" s="133" t="s">
        <v>195</v>
      </c>
      <c r="V470" s="115">
        <v>32072</v>
      </c>
      <c r="W470" s="115">
        <f t="shared" ca="1" si="108"/>
        <v>42293.432304166665</v>
      </c>
      <c r="X470" s="116">
        <f t="shared" ca="1" si="97"/>
        <v>27.6</v>
      </c>
      <c r="Y470" s="117">
        <v>41397</v>
      </c>
      <c r="Z470" s="108">
        <f t="shared" ca="1" si="95"/>
        <v>2.419178082191781</v>
      </c>
      <c r="AA470" s="118"/>
      <c r="AB470" s="119" t="s">
        <v>108</v>
      </c>
      <c r="AC470" s="119" t="s">
        <v>109</v>
      </c>
      <c r="AD470" s="120" t="s">
        <v>110</v>
      </c>
      <c r="AE470" s="119" t="s">
        <v>111</v>
      </c>
      <c r="AF470" s="108">
        <v>101</v>
      </c>
      <c r="AG470" s="108" t="s">
        <v>112</v>
      </c>
      <c r="AH470" s="108" t="s">
        <v>160</v>
      </c>
      <c r="AI470" s="108" t="s">
        <v>155</v>
      </c>
      <c r="AJ470" s="108"/>
      <c r="AK470" s="115"/>
      <c r="AL470" s="115"/>
      <c r="AM470" s="115"/>
      <c r="AN470" s="16" t="s">
        <v>2182</v>
      </c>
      <c r="AO470" s="121">
        <f>VLOOKUP(I470,[3]DATOS!$B$6:$D$46,3)</f>
        <v>1466526</v>
      </c>
      <c r="AP470" s="122">
        <f t="shared" si="100"/>
        <v>953242</v>
      </c>
      <c r="AQ470" s="122">
        <f t="shared" si="101"/>
        <v>2419768</v>
      </c>
      <c r="AR470" s="122">
        <f t="shared" si="102"/>
        <v>0</v>
      </c>
      <c r="AS470" s="122">
        <v>0</v>
      </c>
      <c r="AT470" s="122">
        <v>0</v>
      </c>
      <c r="AU470" s="122"/>
      <c r="AV470" s="122">
        <v>0</v>
      </c>
      <c r="AW470" s="122">
        <f t="shared" si="107"/>
        <v>29000</v>
      </c>
      <c r="AX470" s="122">
        <v>0</v>
      </c>
      <c r="AY470" s="134">
        <v>0</v>
      </c>
      <c r="AZ470" s="122">
        <f t="shared" si="93"/>
        <v>0</v>
      </c>
      <c r="BA470" s="122">
        <f t="shared" si="103"/>
        <v>1466526</v>
      </c>
      <c r="BB470" s="122">
        <f t="shared" si="104"/>
        <v>982242</v>
      </c>
      <c r="BC470" s="122">
        <f t="shared" si="105"/>
        <v>2448768</v>
      </c>
      <c r="BD470" s="106"/>
      <c r="BE470" s="125" t="str">
        <f>+CONCATENATE(Q470,R470)</f>
        <v>Secretaría General- Grupo de  Control Disciplinario Interno</v>
      </c>
      <c r="BH470" s="126"/>
      <c r="BI470" s="127"/>
    </row>
    <row r="471" spans="1:96" x14ac:dyDescent="0.25">
      <c r="A471" s="106" t="s">
        <v>140</v>
      </c>
      <c r="B471" s="105" t="s">
        <v>172</v>
      </c>
      <c r="C471" s="106" t="s">
        <v>142</v>
      </c>
      <c r="D471" s="132">
        <v>80190371</v>
      </c>
      <c r="E471" s="105" t="s">
        <v>2183</v>
      </c>
      <c r="F471" s="107" t="s">
        <v>2184</v>
      </c>
      <c r="G471" s="106" t="s">
        <v>36</v>
      </c>
      <c r="H471" s="107" t="s">
        <v>101</v>
      </c>
      <c r="I471" s="108" t="s">
        <v>185</v>
      </c>
      <c r="J471" s="108">
        <v>580</v>
      </c>
      <c r="K471" s="108"/>
      <c r="L471" s="109"/>
      <c r="M471" s="110"/>
      <c r="N471" s="109"/>
      <c r="O471" s="110"/>
      <c r="P471" s="110" t="s">
        <v>103</v>
      </c>
      <c r="Q471" s="107" t="s">
        <v>104</v>
      </c>
      <c r="R471" s="109"/>
      <c r="S471" s="112" t="s">
        <v>683</v>
      </c>
      <c r="T471" s="93"/>
      <c r="U471" s="114" t="s">
        <v>2185</v>
      </c>
      <c r="V471" s="115">
        <v>30846</v>
      </c>
      <c r="W471" s="115">
        <f t="shared" ca="1" si="108"/>
        <v>42293.432304166665</v>
      </c>
      <c r="X471" s="116">
        <f t="shared" ca="1" si="97"/>
        <v>30.912328767123288</v>
      </c>
      <c r="Y471" s="117">
        <v>41520</v>
      </c>
      <c r="Z471" s="108">
        <f t="shared" ca="1" si="95"/>
        <v>2.0904109589041098</v>
      </c>
      <c r="AA471" s="118"/>
      <c r="AB471" s="119" t="s">
        <v>108</v>
      </c>
      <c r="AC471" s="119" t="s">
        <v>109</v>
      </c>
      <c r="AD471" s="120" t="s">
        <v>110</v>
      </c>
      <c r="AE471" s="119" t="s">
        <v>154</v>
      </c>
      <c r="AF471" s="108">
        <v>140</v>
      </c>
      <c r="AG471" s="108" t="s">
        <v>112</v>
      </c>
      <c r="AH471" s="108" t="s">
        <v>124</v>
      </c>
      <c r="AI471" s="108" t="s">
        <v>213</v>
      </c>
      <c r="AJ471" s="108"/>
      <c r="AK471" s="115"/>
      <c r="AL471" s="115"/>
      <c r="AM471" s="115"/>
      <c r="AN471" s="20" t="s">
        <v>2186</v>
      </c>
      <c r="AO471" s="121">
        <f>VLOOKUP(I471,[3]DATOS!$B$6:$D$46,3)</f>
        <v>1466526</v>
      </c>
      <c r="AP471" s="122">
        <f t="shared" si="100"/>
        <v>953242</v>
      </c>
      <c r="AQ471" s="122">
        <f t="shared" si="101"/>
        <v>2419768</v>
      </c>
      <c r="AR471" s="122">
        <f t="shared" si="102"/>
        <v>0</v>
      </c>
      <c r="AS471" s="122">
        <v>0</v>
      </c>
      <c r="AT471" s="122">
        <v>0</v>
      </c>
      <c r="AU471" s="122"/>
      <c r="AV471" s="122">
        <v>0</v>
      </c>
      <c r="AW471" s="122">
        <f t="shared" si="107"/>
        <v>29000</v>
      </c>
      <c r="AX471" s="122">
        <v>0</v>
      </c>
      <c r="AY471" s="134">
        <f>ROUND(AO471*15%,0)</f>
        <v>219979</v>
      </c>
      <c r="AZ471" s="122">
        <f t="shared" si="93"/>
        <v>0</v>
      </c>
      <c r="BA471" s="122">
        <f t="shared" si="103"/>
        <v>1466526</v>
      </c>
      <c r="BB471" s="122">
        <f t="shared" si="104"/>
        <v>1202221</v>
      </c>
      <c r="BC471" s="122">
        <f t="shared" si="105"/>
        <v>2668747</v>
      </c>
      <c r="BD471" s="106"/>
      <c r="BE471" s="125" t="str">
        <f>+CONCATENATE(Q471,R471)</f>
        <v>Dirección Administrativa</v>
      </c>
      <c r="BH471" s="126"/>
      <c r="BI471" s="127"/>
    </row>
    <row r="472" spans="1:96" x14ac:dyDescent="0.25">
      <c r="A472" s="106" t="s">
        <v>140</v>
      </c>
      <c r="B472" s="105" t="s">
        <v>206</v>
      </c>
      <c r="C472" s="106" t="s">
        <v>142</v>
      </c>
      <c r="D472" s="132">
        <v>79836739</v>
      </c>
      <c r="E472" s="105" t="s">
        <v>2187</v>
      </c>
      <c r="F472" s="107" t="s">
        <v>2188</v>
      </c>
      <c r="G472" s="106" t="s">
        <v>36</v>
      </c>
      <c r="H472" s="107" t="s">
        <v>101</v>
      </c>
      <c r="I472" s="108" t="s">
        <v>185</v>
      </c>
      <c r="J472" s="108"/>
      <c r="K472" s="108"/>
      <c r="L472" s="109"/>
      <c r="M472" s="110"/>
      <c r="N472" s="160" t="s">
        <v>2189</v>
      </c>
      <c r="O472" s="110"/>
      <c r="P472" s="110" t="s">
        <v>202</v>
      </c>
      <c r="Q472" s="107" t="s">
        <v>352</v>
      </c>
      <c r="R472" s="129" t="s">
        <v>120</v>
      </c>
      <c r="S472" s="112" t="s">
        <v>334</v>
      </c>
      <c r="T472" s="151" t="s">
        <v>120</v>
      </c>
      <c r="U472" s="114" t="s">
        <v>2190</v>
      </c>
      <c r="V472" s="115">
        <v>27805</v>
      </c>
      <c r="W472" s="115">
        <f t="shared" ca="1" si="108"/>
        <v>42293.432304166665</v>
      </c>
      <c r="X472" s="116">
        <f t="shared" ca="1" si="97"/>
        <v>39.126027397260273</v>
      </c>
      <c r="Y472" s="117">
        <v>36600</v>
      </c>
      <c r="Z472" s="108">
        <f t="shared" ca="1" si="95"/>
        <v>15.372602739726027</v>
      </c>
      <c r="AA472" s="118"/>
      <c r="AB472" s="119" t="s">
        <v>108</v>
      </c>
      <c r="AC472" s="119" t="s">
        <v>109</v>
      </c>
      <c r="AD472" s="120" t="s">
        <v>282</v>
      </c>
      <c r="AE472" s="119" t="s">
        <v>154</v>
      </c>
      <c r="AF472" s="108">
        <v>3000</v>
      </c>
      <c r="AG472" s="108" t="s">
        <v>70</v>
      </c>
      <c r="AH472" s="108" t="s">
        <v>124</v>
      </c>
      <c r="AI472" s="108" t="s">
        <v>114</v>
      </c>
      <c r="AJ472" s="108"/>
      <c r="AK472" s="115">
        <v>41962</v>
      </c>
      <c r="AL472" s="115"/>
      <c r="AM472" s="115"/>
      <c r="AN472" s="17" t="s">
        <v>2191</v>
      </c>
      <c r="AO472" s="121">
        <f>VLOOKUP(I472,[3]DATOS!$B$6:$D$46,3)</f>
        <v>1466526</v>
      </c>
      <c r="AP472" s="122">
        <f t="shared" si="100"/>
        <v>953242</v>
      </c>
      <c r="AQ472" s="122">
        <f t="shared" si="101"/>
        <v>2419768</v>
      </c>
      <c r="AR472" s="122">
        <f t="shared" si="102"/>
        <v>0</v>
      </c>
      <c r="AS472" s="122">
        <v>0</v>
      </c>
      <c r="AT472" s="122">
        <v>0</v>
      </c>
      <c r="AU472" s="122"/>
      <c r="AV472" s="122">
        <v>0</v>
      </c>
      <c r="AW472" s="122">
        <f t="shared" si="107"/>
        <v>29000</v>
      </c>
      <c r="AX472" s="122">
        <v>0</v>
      </c>
      <c r="AY472" s="134">
        <f>ROUND(AO472*15%,0)</f>
        <v>219979</v>
      </c>
      <c r="AZ472" s="122">
        <f t="shared" si="93"/>
        <v>0</v>
      </c>
      <c r="BA472" s="122">
        <f t="shared" si="103"/>
        <v>1466526</v>
      </c>
      <c r="BB472" s="122">
        <f t="shared" si="104"/>
        <v>1202221</v>
      </c>
      <c r="BC472" s="122">
        <f t="shared" si="105"/>
        <v>2668747</v>
      </c>
      <c r="BD472" s="106"/>
      <c r="BE472" s="125" t="str">
        <f>+CONCATENATE(Q472,R472)</f>
        <v>Despacho del Superintendente Delegado para la Protección del Consumidor</v>
      </c>
      <c r="BH472" s="155"/>
      <c r="BI472" s="127"/>
      <c r="CP472" s="128"/>
      <c r="CQ472" s="128"/>
    </row>
    <row r="473" spans="1:96" x14ac:dyDescent="0.25">
      <c r="A473" s="106" t="s">
        <v>95</v>
      </c>
      <c r="B473" s="105" t="s">
        <v>96</v>
      </c>
      <c r="C473" s="106" t="s">
        <v>97</v>
      </c>
      <c r="D473" s="132">
        <v>1032387271</v>
      </c>
      <c r="E473" s="105" t="s">
        <v>2192</v>
      </c>
      <c r="F473" s="107" t="s">
        <v>2193</v>
      </c>
      <c r="G473" s="106" t="s">
        <v>36</v>
      </c>
      <c r="H473" s="107" t="s">
        <v>101</v>
      </c>
      <c r="I473" s="108" t="s">
        <v>185</v>
      </c>
      <c r="J473" s="108">
        <v>323</v>
      </c>
      <c r="K473" s="108"/>
      <c r="L473" s="109"/>
      <c r="M473" s="110"/>
      <c r="N473" s="160" t="s">
        <v>2194</v>
      </c>
      <c r="O473" s="110"/>
      <c r="P473" s="110" t="s">
        <v>103</v>
      </c>
      <c r="Q473" s="107" t="s">
        <v>321</v>
      </c>
      <c r="R473" s="109" t="s">
        <v>597</v>
      </c>
      <c r="S473" s="112" t="s">
        <v>106</v>
      </c>
      <c r="T473" s="113" t="s">
        <v>2195</v>
      </c>
      <c r="U473" s="114">
        <v>191426</v>
      </c>
      <c r="V473" s="115">
        <v>31869</v>
      </c>
      <c r="W473" s="115">
        <f t="shared" ca="1" si="108"/>
        <v>42293.432304166665</v>
      </c>
      <c r="X473" s="116">
        <f t="shared" ca="1" si="97"/>
        <v>28.147945205479452</v>
      </c>
      <c r="Y473" s="117">
        <v>40952</v>
      </c>
      <c r="Z473" s="108">
        <f t="shared" ca="1" si="95"/>
        <v>3.6246575342465754</v>
      </c>
      <c r="AA473" s="118"/>
      <c r="AB473" s="119" t="s">
        <v>108</v>
      </c>
      <c r="AC473" s="119" t="s">
        <v>109</v>
      </c>
      <c r="AD473" s="120" t="s">
        <v>282</v>
      </c>
      <c r="AE473" s="119" t="s">
        <v>111</v>
      </c>
      <c r="AF473" s="108">
        <v>2014</v>
      </c>
      <c r="AG473" s="108" t="s">
        <v>70</v>
      </c>
      <c r="AH473" s="108" t="s">
        <v>160</v>
      </c>
      <c r="AI473" s="108" t="s">
        <v>114</v>
      </c>
      <c r="AJ473" s="108"/>
      <c r="AK473" s="115"/>
      <c r="AL473" s="115"/>
      <c r="AM473" s="115"/>
      <c r="AN473" s="17" t="s">
        <v>2196</v>
      </c>
      <c r="AO473" s="121">
        <f>VLOOKUP(I473,[3]DATOS!$B$6:$D$46,3)</f>
        <v>1466526</v>
      </c>
      <c r="AP473" s="122">
        <f t="shared" si="100"/>
        <v>953242</v>
      </c>
      <c r="AQ473" s="122">
        <f t="shared" si="101"/>
        <v>2419768</v>
      </c>
      <c r="AR473" s="122">
        <f t="shared" si="102"/>
        <v>0</v>
      </c>
      <c r="AS473" s="122">
        <v>0</v>
      </c>
      <c r="AT473" s="122">
        <v>0</v>
      </c>
      <c r="AU473" s="122"/>
      <c r="AV473" s="122">
        <v>0</v>
      </c>
      <c r="AW473" s="122">
        <f t="shared" si="107"/>
        <v>29000</v>
      </c>
      <c r="AX473" s="122">
        <v>0</v>
      </c>
      <c r="AY473" s="134">
        <v>0</v>
      </c>
      <c r="AZ473" s="122">
        <f t="shared" ref="AZ473:AZ536" si="109">ROUND(+AS473*65%,0)</f>
        <v>0</v>
      </c>
      <c r="BA473" s="122">
        <f t="shared" si="103"/>
        <v>1466526</v>
      </c>
      <c r="BB473" s="122">
        <f t="shared" si="104"/>
        <v>982242</v>
      </c>
      <c r="BC473" s="122">
        <f t="shared" si="105"/>
        <v>2448768</v>
      </c>
      <c r="BD473" s="106"/>
      <c r="BE473" s="125" t="str">
        <f>+CONCATENATE(Q473,R473)</f>
        <v>Dirección de Signos Distintivos- Grupo de Trabajo de Oposiciones y Cancelaciones</v>
      </c>
      <c r="BH473" s="126"/>
      <c r="BI473" s="127"/>
      <c r="BS473" s="103"/>
      <c r="BT473" s="103"/>
    </row>
    <row r="474" spans="1:96" x14ac:dyDescent="0.25">
      <c r="A474" s="106" t="s">
        <v>95</v>
      </c>
      <c r="B474" s="105" t="s">
        <v>96</v>
      </c>
      <c r="C474" s="106" t="s">
        <v>97</v>
      </c>
      <c r="D474" s="132">
        <v>1018422482</v>
      </c>
      <c r="E474" s="105" t="s">
        <v>2197</v>
      </c>
      <c r="F474" s="107" t="s">
        <v>2198</v>
      </c>
      <c r="G474" s="106" t="s">
        <v>36</v>
      </c>
      <c r="H474" s="107" t="s">
        <v>101</v>
      </c>
      <c r="I474" s="108" t="s">
        <v>185</v>
      </c>
      <c r="J474" s="108">
        <v>322</v>
      </c>
      <c r="K474" s="108"/>
      <c r="L474" s="109"/>
      <c r="M474" s="110"/>
      <c r="N474" s="109"/>
      <c r="O474" s="110"/>
      <c r="P474" s="110" t="s">
        <v>103</v>
      </c>
      <c r="Q474" s="107" t="s">
        <v>321</v>
      </c>
      <c r="R474" s="109" t="s">
        <v>933</v>
      </c>
      <c r="S474" s="112" t="s">
        <v>106</v>
      </c>
      <c r="T474" s="113"/>
      <c r="U474" s="133">
        <v>215350</v>
      </c>
      <c r="V474" s="115">
        <v>32536</v>
      </c>
      <c r="W474" s="115">
        <f t="shared" ca="1" si="108"/>
        <v>42293.432304166665</v>
      </c>
      <c r="X474" s="116">
        <f t="shared" ca="1" si="97"/>
        <v>26.350684931506848</v>
      </c>
      <c r="Y474" s="117">
        <v>41347</v>
      </c>
      <c r="Z474" s="108">
        <f t="shared" ca="1" si="95"/>
        <v>2.5534246575342467</v>
      </c>
      <c r="AA474" s="118"/>
      <c r="AB474" s="119" t="s">
        <v>108</v>
      </c>
      <c r="AC474" s="119" t="s">
        <v>109</v>
      </c>
      <c r="AD474" s="120" t="s">
        <v>110</v>
      </c>
      <c r="AE474" s="119" t="s">
        <v>111</v>
      </c>
      <c r="AF474" s="108">
        <v>2012</v>
      </c>
      <c r="AG474" s="108" t="s">
        <v>70</v>
      </c>
      <c r="AH474" s="108" t="s">
        <v>113</v>
      </c>
      <c r="AI474" s="108" t="s">
        <v>155</v>
      </c>
      <c r="AJ474" s="108"/>
      <c r="AK474" s="115"/>
      <c r="AL474" s="115"/>
      <c r="AM474" s="115"/>
      <c r="AN474" s="16" t="s">
        <v>2199</v>
      </c>
      <c r="AO474" s="121">
        <f>VLOOKUP(I474,[3]DATOS!$B$6:$D$46,3)</f>
        <v>1466526</v>
      </c>
      <c r="AP474" s="122">
        <f t="shared" si="100"/>
        <v>953242</v>
      </c>
      <c r="AQ474" s="122">
        <f t="shared" si="101"/>
        <v>2419768</v>
      </c>
      <c r="AR474" s="122">
        <f t="shared" si="102"/>
        <v>0</v>
      </c>
      <c r="AS474" s="122">
        <v>0</v>
      </c>
      <c r="AT474" s="122">
        <v>0</v>
      </c>
      <c r="AU474" s="122"/>
      <c r="AV474" s="122">
        <v>0</v>
      </c>
      <c r="AW474" s="122">
        <f t="shared" si="107"/>
        <v>29000</v>
      </c>
      <c r="AX474" s="122">
        <v>0</v>
      </c>
      <c r="AY474" s="134">
        <v>0</v>
      </c>
      <c r="AZ474" s="122">
        <f t="shared" si="109"/>
        <v>0</v>
      </c>
      <c r="BA474" s="122">
        <f t="shared" si="103"/>
        <v>1466526</v>
      </c>
      <c r="BB474" s="122">
        <f t="shared" si="104"/>
        <v>982242</v>
      </c>
      <c r="BC474" s="122">
        <f t="shared" si="105"/>
        <v>2448768</v>
      </c>
      <c r="BD474" s="106"/>
      <c r="BE474" s="125" t="str">
        <f>+CONCATENATE(Q474,R474)</f>
        <v>Dirección de Signos Distintivos- Grupo de Trabajo de Fondo</v>
      </c>
      <c r="BH474" s="126"/>
      <c r="BI474" s="127"/>
      <c r="BS474" s="103"/>
      <c r="BT474" s="103"/>
    </row>
    <row r="475" spans="1:96" x14ac:dyDescent="0.25">
      <c r="A475" s="106" t="s">
        <v>140</v>
      </c>
      <c r="B475" s="105" t="s">
        <v>172</v>
      </c>
      <c r="C475" s="106" t="s">
        <v>142</v>
      </c>
      <c r="D475" s="132">
        <v>80880938</v>
      </c>
      <c r="E475" s="105" t="s">
        <v>1795</v>
      </c>
      <c r="F475" s="107" t="s">
        <v>2200</v>
      </c>
      <c r="G475" s="106" t="s">
        <v>36</v>
      </c>
      <c r="H475" s="107" t="s">
        <v>101</v>
      </c>
      <c r="I475" s="108" t="s">
        <v>358</v>
      </c>
      <c r="J475" s="108"/>
      <c r="K475" s="108"/>
      <c r="L475" s="109"/>
      <c r="M475" s="110"/>
      <c r="N475" s="109"/>
      <c r="O475" s="110"/>
      <c r="P475" s="110" t="s">
        <v>103</v>
      </c>
      <c r="Q475" s="107" t="s">
        <v>217</v>
      </c>
      <c r="R475" s="111" t="s">
        <v>461</v>
      </c>
      <c r="S475" s="112" t="s">
        <v>1000</v>
      </c>
      <c r="T475" s="151"/>
      <c r="U475" s="133" t="s">
        <v>2201</v>
      </c>
      <c r="V475" s="115">
        <v>31086</v>
      </c>
      <c r="W475" s="115">
        <f t="shared" ca="1" si="108"/>
        <v>42293.432304166665</v>
      </c>
      <c r="X475" s="116">
        <f t="shared" ca="1" si="97"/>
        <v>30.268493150684932</v>
      </c>
      <c r="Y475" s="117">
        <v>41751</v>
      </c>
      <c r="Z475" s="108">
        <f t="shared" ca="1" si="95"/>
        <v>1.463013698630137</v>
      </c>
      <c r="AA475" s="118"/>
      <c r="AB475" s="119" t="s">
        <v>108</v>
      </c>
      <c r="AC475" s="119" t="s">
        <v>109</v>
      </c>
      <c r="AD475" s="120" t="s">
        <v>110</v>
      </c>
      <c r="AE475" s="119" t="s">
        <v>154</v>
      </c>
      <c r="AF475" s="108">
        <v>2021</v>
      </c>
      <c r="AG475" s="108" t="s">
        <v>112</v>
      </c>
      <c r="AH475" s="108" t="s">
        <v>690</v>
      </c>
      <c r="AI475" s="108" t="s">
        <v>155</v>
      </c>
      <c r="AJ475" s="108"/>
      <c r="AK475" s="115">
        <v>41073</v>
      </c>
      <c r="AL475" s="115"/>
      <c r="AM475" s="115"/>
      <c r="AN475" s="17" t="s">
        <v>2202</v>
      </c>
      <c r="AO475" s="121">
        <f>VLOOKUP(I475,[3]DATOS!$B$6:$D$46,3)</f>
        <v>1694203</v>
      </c>
      <c r="AP475" s="122">
        <f t="shared" si="100"/>
        <v>1101232</v>
      </c>
      <c r="AQ475" s="122">
        <f t="shared" si="101"/>
        <v>2795435</v>
      </c>
      <c r="AR475" s="122">
        <f t="shared" si="102"/>
        <v>0</v>
      </c>
      <c r="AS475" s="122">
        <v>0</v>
      </c>
      <c r="AT475" s="122">
        <v>0</v>
      </c>
      <c r="AU475" s="122"/>
      <c r="AV475" s="122">
        <v>0</v>
      </c>
      <c r="AW475" s="122">
        <f t="shared" si="107"/>
        <v>29000</v>
      </c>
      <c r="AX475" s="122">
        <v>0</v>
      </c>
      <c r="AY475" s="134">
        <v>0</v>
      </c>
      <c r="AZ475" s="122">
        <f t="shared" si="109"/>
        <v>0</v>
      </c>
      <c r="BA475" s="122">
        <f t="shared" si="103"/>
        <v>1694203</v>
      </c>
      <c r="BB475" s="122">
        <f t="shared" si="104"/>
        <v>1130232</v>
      </c>
      <c r="BC475" s="122">
        <f t="shared" si="105"/>
        <v>2824435</v>
      </c>
      <c r="BD475" s="106"/>
    </row>
    <row r="476" spans="1:96" x14ac:dyDescent="0.25">
      <c r="A476" s="106" t="s">
        <v>140</v>
      </c>
      <c r="B476" s="105" t="s">
        <v>141</v>
      </c>
      <c r="C476" s="106" t="s">
        <v>142</v>
      </c>
      <c r="D476" s="132">
        <v>2235445</v>
      </c>
      <c r="E476" s="105" t="s">
        <v>2203</v>
      </c>
      <c r="F476" s="105" t="s">
        <v>2204</v>
      </c>
      <c r="G476" s="106" t="s">
        <v>433</v>
      </c>
      <c r="H476" s="107" t="s">
        <v>101</v>
      </c>
      <c r="I476" s="108" t="s">
        <v>185</v>
      </c>
      <c r="J476" s="108"/>
      <c r="K476" s="108"/>
      <c r="L476" s="107"/>
      <c r="M476" s="108"/>
      <c r="N476" s="109"/>
      <c r="O476" s="110"/>
      <c r="P476" s="110" t="s">
        <v>202</v>
      </c>
      <c r="Q476" s="107" t="s">
        <v>233</v>
      </c>
      <c r="R476" s="111" t="s">
        <v>359</v>
      </c>
      <c r="S476" s="112" t="s">
        <v>106</v>
      </c>
      <c r="T476" s="112"/>
      <c r="U476" s="133">
        <v>240508</v>
      </c>
      <c r="V476" s="115">
        <v>29371</v>
      </c>
      <c r="W476" s="115">
        <f t="shared" ca="1" si="108"/>
        <v>42293.432304166665</v>
      </c>
      <c r="X476" s="116">
        <f t="shared" ca="1" si="97"/>
        <v>34.893150684931506</v>
      </c>
      <c r="Y476" s="117">
        <v>41873</v>
      </c>
      <c r="Z476" s="108">
        <f t="shared" ca="1" si="95"/>
        <v>1.1342465753424658</v>
      </c>
      <c r="AA476" s="118"/>
      <c r="AB476" s="119" t="s">
        <v>108</v>
      </c>
      <c r="AC476" s="119" t="s">
        <v>109</v>
      </c>
      <c r="AD476" s="120" t="s">
        <v>110</v>
      </c>
      <c r="AE476" s="119" t="s">
        <v>154</v>
      </c>
      <c r="AF476" s="108">
        <v>1015</v>
      </c>
      <c r="AG476" s="108" t="s">
        <v>70</v>
      </c>
      <c r="AH476" s="108" t="s">
        <v>113</v>
      </c>
      <c r="AI476" s="108" t="s">
        <v>155</v>
      </c>
      <c r="AJ476" s="108"/>
      <c r="AK476" s="115"/>
      <c r="AL476" s="115"/>
      <c r="AM476" s="115"/>
      <c r="AN476" s="15" t="s">
        <v>2205</v>
      </c>
      <c r="AO476" s="121">
        <f>VLOOKUP(I476,[3]DATOS!$B$6:$D$46,3)</f>
        <v>1466526</v>
      </c>
      <c r="AP476" s="122">
        <f t="shared" si="100"/>
        <v>953242</v>
      </c>
      <c r="AQ476" s="122">
        <f t="shared" si="101"/>
        <v>2419768</v>
      </c>
      <c r="AR476" s="122">
        <f t="shared" si="102"/>
        <v>0</v>
      </c>
      <c r="AS476" s="122">
        <v>0</v>
      </c>
      <c r="AT476" s="122">
        <v>0</v>
      </c>
      <c r="AU476" s="122"/>
      <c r="AV476" s="122">
        <v>0</v>
      </c>
      <c r="AW476" s="122">
        <f t="shared" si="107"/>
        <v>29000</v>
      </c>
      <c r="AX476" s="122">
        <v>0</v>
      </c>
      <c r="AY476" s="134">
        <f>ROUND(AO476*15%,0)</f>
        <v>219979</v>
      </c>
      <c r="AZ476" s="122">
        <f t="shared" si="109"/>
        <v>0</v>
      </c>
      <c r="BA476" s="122">
        <f t="shared" si="103"/>
        <v>1466526</v>
      </c>
      <c r="BB476" s="122">
        <f t="shared" si="104"/>
        <v>1202221</v>
      </c>
      <c r="BC476" s="122">
        <f t="shared" si="105"/>
        <v>2668747</v>
      </c>
      <c r="BD476" s="106"/>
    </row>
    <row r="477" spans="1:96" ht="25.5" x14ac:dyDescent="0.25">
      <c r="A477" s="106" t="s">
        <v>140</v>
      </c>
      <c r="B477" s="105" t="s">
        <v>141</v>
      </c>
      <c r="C477" s="106" t="s">
        <v>142</v>
      </c>
      <c r="D477" s="132">
        <v>79569611</v>
      </c>
      <c r="E477" s="105" t="s">
        <v>2206</v>
      </c>
      <c r="F477" s="107" t="s">
        <v>2207</v>
      </c>
      <c r="G477" s="106" t="s">
        <v>36</v>
      </c>
      <c r="H477" s="107" t="s">
        <v>101</v>
      </c>
      <c r="I477" s="108" t="s">
        <v>102</v>
      </c>
      <c r="J477" s="108">
        <v>85</v>
      </c>
      <c r="K477" s="108"/>
      <c r="L477" s="109"/>
      <c r="M477" s="110"/>
      <c r="N477" s="236"/>
      <c r="O477" s="110"/>
      <c r="P477" s="110" t="s">
        <v>103</v>
      </c>
      <c r="Q477" s="107" t="s">
        <v>176</v>
      </c>
      <c r="R477" s="111" t="s">
        <v>120</v>
      </c>
      <c r="S477" s="112" t="s">
        <v>106</v>
      </c>
      <c r="T477" s="112" t="s">
        <v>986</v>
      </c>
      <c r="U477" s="133">
        <v>102859</v>
      </c>
      <c r="V477" s="115">
        <v>26283</v>
      </c>
      <c r="W477" s="115">
        <f t="shared" ca="1" si="108"/>
        <v>42293.432304166665</v>
      </c>
      <c r="X477" s="116">
        <f t="shared" ca="1" si="97"/>
        <v>43.232876712328768</v>
      </c>
      <c r="Y477" s="117">
        <v>40198</v>
      </c>
      <c r="Z477" s="108">
        <f t="shared" ca="1" si="95"/>
        <v>5.6602739726027398</v>
      </c>
      <c r="AA477" s="118"/>
      <c r="AB477" s="237" t="s">
        <v>108</v>
      </c>
      <c r="AC477" s="119" t="s">
        <v>109</v>
      </c>
      <c r="AD477" s="120" t="s">
        <v>110</v>
      </c>
      <c r="AE477" s="119" t="s">
        <v>154</v>
      </c>
      <c r="AF477" s="108">
        <v>6100</v>
      </c>
      <c r="AG477" s="108" t="s">
        <v>70</v>
      </c>
      <c r="AH477" s="108" t="s">
        <v>124</v>
      </c>
      <c r="AI477" s="108" t="s">
        <v>155</v>
      </c>
      <c r="AJ477" s="108"/>
      <c r="AK477" s="115"/>
      <c r="AL477" s="115"/>
      <c r="AM477" s="115"/>
      <c r="AN477" s="21" t="s">
        <v>2208</v>
      </c>
      <c r="AO477" s="121">
        <f>VLOOKUP(I477,[3]DATOS!$B$6:$D$46,3)</f>
        <v>2418255</v>
      </c>
      <c r="AP477" s="122">
        <f t="shared" si="100"/>
        <v>1571866</v>
      </c>
      <c r="AQ477" s="122">
        <f t="shared" si="101"/>
        <v>3990121</v>
      </c>
      <c r="AR477" s="122">
        <f t="shared" si="102"/>
        <v>0</v>
      </c>
      <c r="AS477" s="122">
        <v>0</v>
      </c>
      <c r="AT477" s="122">
        <v>0</v>
      </c>
      <c r="AU477" s="122"/>
      <c r="AV477" s="122">
        <v>0</v>
      </c>
      <c r="AW477" s="122">
        <f t="shared" si="107"/>
        <v>29000</v>
      </c>
      <c r="AX477" s="122">
        <v>0</v>
      </c>
      <c r="AY477" s="134">
        <v>0</v>
      </c>
      <c r="AZ477" s="122">
        <f t="shared" si="109"/>
        <v>0</v>
      </c>
      <c r="BA477" s="122">
        <f t="shared" si="103"/>
        <v>2418255</v>
      </c>
      <c r="BB477" s="122">
        <f t="shared" si="104"/>
        <v>1600866</v>
      </c>
      <c r="BC477" s="122">
        <f t="shared" si="105"/>
        <v>4019121</v>
      </c>
      <c r="BD477" s="106"/>
      <c r="BE477" s="125" t="str">
        <f>+CONCATENATE(Q478,R478)</f>
        <v>Dirección de Signos Distintivos- Grupo de Trabajo de Registro</v>
      </c>
      <c r="BH477" s="126"/>
      <c r="BI477" s="127"/>
      <c r="BS477" s="103"/>
      <c r="BT477" s="103"/>
    </row>
    <row r="478" spans="1:96" x14ac:dyDescent="0.25">
      <c r="A478" s="140" t="s">
        <v>95</v>
      </c>
      <c r="B478" s="105" t="s">
        <v>96</v>
      </c>
      <c r="C478" s="106" t="s">
        <v>97</v>
      </c>
      <c r="D478" s="174">
        <v>53010002</v>
      </c>
      <c r="E478" s="142" t="s">
        <v>2209</v>
      </c>
      <c r="F478" s="142" t="s">
        <v>2210</v>
      </c>
      <c r="G478" s="140" t="s">
        <v>36</v>
      </c>
      <c r="H478" s="107" t="s">
        <v>101</v>
      </c>
      <c r="I478" s="108" t="s">
        <v>358</v>
      </c>
      <c r="J478" s="108">
        <v>522</v>
      </c>
      <c r="K478" s="108"/>
      <c r="L478" s="109"/>
      <c r="M478" s="110"/>
      <c r="N478" s="109"/>
      <c r="O478" s="110" t="s">
        <v>467</v>
      </c>
      <c r="P478" s="110" t="s">
        <v>103</v>
      </c>
      <c r="Q478" s="107" t="s">
        <v>321</v>
      </c>
      <c r="R478" s="109" t="s">
        <v>967</v>
      </c>
      <c r="S478" s="176" t="s">
        <v>106</v>
      </c>
      <c r="T478" s="143"/>
      <c r="U478" s="140">
        <v>200303</v>
      </c>
      <c r="V478" s="145">
        <v>30676</v>
      </c>
      <c r="W478" s="146">
        <f t="shared" ca="1" si="108"/>
        <v>42293.432304166665</v>
      </c>
      <c r="X478" s="147">
        <f t="shared" ca="1" si="97"/>
        <v>31.36986301369863</v>
      </c>
      <c r="Y478" s="148">
        <v>40695</v>
      </c>
      <c r="Z478" s="147">
        <f t="shared" ca="1" si="95"/>
        <v>4.3150684931506849</v>
      </c>
      <c r="AA478" s="118"/>
      <c r="AB478" s="119" t="s">
        <v>108</v>
      </c>
      <c r="AC478" s="119" t="s">
        <v>109</v>
      </c>
      <c r="AD478" s="120" t="s">
        <v>110</v>
      </c>
      <c r="AE478" s="119" t="s">
        <v>111</v>
      </c>
      <c r="AF478" s="108">
        <v>2016</v>
      </c>
      <c r="AG478" s="108" t="s">
        <v>70</v>
      </c>
      <c r="AH478" s="149" t="s">
        <v>644</v>
      </c>
      <c r="AI478" s="108" t="s">
        <v>155</v>
      </c>
      <c r="AJ478" s="150"/>
      <c r="AK478" s="115">
        <v>40928</v>
      </c>
      <c r="AL478" s="115"/>
      <c r="AM478" s="115" t="s">
        <v>197</v>
      </c>
      <c r="AN478" s="29" t="s">
        <v>2211</v>
      </c>
      <c r="AO478" s="121">
        <f>VLOOKUP(I478,[3]DATOS!$B$6:$D$46,3)</f>
        <v>1694203</v>
      </c>
      <c r="AP478" s="122">
        <f t="shared" si="100"/>
        <v>1101232</v>
      </c>
      <c r="AQ478" s="122">
        <f t="shared" si="101"/>
        <v>2795435</v>
      </c>
      <c r="AR478" s="122">
        <f t="shared" si="102"/>
        <v>0</v>
      </c>
      <c r="AS478" s="122">
        <v>0</v>
      </c>
      <c r="AT478" s="122">
        <v>0</v>
      </c>
      <c r="AU478" s="122"/>
      <c r="AV478" s="122">
        <v>0</v>
      </c>
      <c r="AW478" s="122">
        <f t="shared" si="107"/>
        <v>29000</v>
      </c>
      <c r="AX478" s="122">
        <v>0</v>
      </c>
      <c r="AY478" s="134">
        <v>0</v>
      </c>
      <c r="AZ478" s="122">
        <f t="shared" si="109"/>
        <v>0</v>
      </c>
      <c r="BA478" s="122">
        <f t="shared" si="103"/>
        <v>1694203</v>
      </c>
      <c r="BB478" s="122">
        <f t="shared" si="104"/>
        <v>1130232</v>
      </c>
      <c r="BC478" s="122">
        <f t="shared" si="105"/>
        <v>2824435</v>
      </c>
      <c r="BD478" s="106"/>
      <c r="BE478" s="125" t="str">
        <f>+CONCATENATE(Q479,R479)</f>
        <v>Despacho del Superintendente Delegado para Asuntos Jurisdiccionales- Grupo de Trabajo de Calificación</v>
      </c>
      <c r="BH478" s="126"/>
      <c r="BI478" s="127"/>
      <c r="CR478" s="128"/>
    </row>
    <row r="479" spans="1:96" x14ac:dyDescent="0.25">
      <c r="A479" s="106" t="s">
        <v>140</v>
      </c>
      <c r="B479" s="105" t="s">
        <v>141</v>
      </c>
      <c r="C479" s="106" t="s">
        <v>142</v>
      </c>
      <c r="D479" s="132">
        <v>5204175</v>
      </c>
      <c r="E479" s="105" t="s">
        <v>2212</v>
      </c>
      <c r="F479" s="107" t="s">
        <v>2213</v>
      </c>
      <c r="G479" s="106" t="s">
        <v>870</v>
      </c>
      <c r="H479" s="107" t="s">
        <v>101</v>
      </c>
      <c r="I479" s="108" t="s">
        <v>185</v>
      </c>
      <c r="J479" s="108">
        <v>304</v>
      </c>
      <c r="K479" s="108"/>
      <c r="L479" s="107"/>
      <c r="M479" s="108"/>
      <c r="N479" s="109"/>
      <c r="O479" s="110"/>
      <c r="P479" s="110" t="s">
        <v>202</v>
      </c>
      <c r="Q479" s="107" t="s">
        <v>203</v>
      </c>
      <c r="R479" s="109" t="s">
        <v>611</v>
      </c>
      <c r="S479" s="112" t="s">
        <v>106</v>
      </c>
      <c r="T479" s="112"/>
      <c r="U479" s="133">
        <v>217262</v>
      </c>
      <c r="V479" s="115">
        <v>28725</v>
      </c>
      <c r="W479" s="115">
        <f t="shared" ca="1" si="108"/>
        <v>42293.432304166665</v>
      </c>
      <c r="X479" s="116">
        <f t="shared" ca="1" si="97"/>
        <v>36.638356164383559</v>
      </c>
      <c r="Y479" s="117">
        <v>41283</v>
      </c>
      <c r="Z479" s="108">
        <f t="shared" ca="1" si="95"/>
        <v>2.7315068493150685</v>
      </c>
      <c r="AA479" s="118"/>
      <c r="AB479" s="119" t="s">
        <v>108</v>
      </c>
      <c r="AC479" s="119" t="s">
        <v>109</v>
      </c>
      <c r="AD479" s="120" t="s">
        <v>110</v>
      </c>
      <c r="AE479" s="119" t="s">
        <v>154</v>
      </c>
      <c r="AF479" s="108">
        <v>4030</v>
      </c>
      <c r="AG479" s="108" t="s">
        <v>70</v>
      </c>
      <c r="AH479" s="108" t="s">
        <v>113</v>
      </c>
      <c r="AI479" s="108" t="s">
        <v>213</v>
      </c>
      <c r="AJ479" s="108"/>
      <c r="AK479" s="115"/>
      <c r="AL479" s="115"/>
      <c r="AM479" s="115"/>
      <c r="AN479" s="16" t="s">
        <v>2214</v>
      </c>
      <c r="AO479" s="121">
        <f>VLOOKUP(I479,[3]DATOS!$B$6:$D$46,3)</f>
        <v>1466526</v>
      </c>
      <c r="AP479" s="122">
        <f t="shared" si="100"/>
        <v>953242</v>
      </c>
      <c r="AQ479" s="122">
        <f t="shared" si="101"/>
        <v>2419768</v>
      </c>
      <c r="AR479" s="122">
        <f t="shared" si="102"/>
        <v>0</v>
      </c>
      <c r="AS479" s="122">
        <v>0</v>
      </c>
      <c r="AT479" s="122">
        <v>0</v>
      </c>
      <c r="AU479" s="122"/>
      <c r="AV479" s="122">
        <v>0</v>
      </c>
      <c r="AW479" s="122">
        <f t="shared" si="107"/>
        <v>29000</v>
      </c>
      <c r="AX479" s="122">
        <v>0</v>
      </c>
      <c r="AY479" s="124">
        <v>0</v>
      </c>
      <c r="AZ479" s="122">
        <f t="shared" si="109"/>
        <v>0</v>
      </c>
      <c r="BA479" s="122">
        <f t="shared" si="103"/>
        <v>1466526</v>
      </c>
      <c r="BB479" s="122">
        <f t="shared" si="104"/>
        <v>982242</v>
      </c>
      <c r="BC479" s="122">
        <f t="shared" si="105"/>
        <v>2448768</v>
      </c>
      <c r="BD479" s="106"/>
      <c r="BE479" s="125" t="str">
        <f>+CONCATENATE(Q480,R480)</f>
        <v>Despacho del Superintendente Delegado para la Protección de la Competencia- Grupo de Trabajo Interdisciplinario de Colusiones</v>
      </c>
      <c r="BH479" s="126"/>
      <c r="BI479" s="127"/>
    </row>
    <row r="480" spans="1:96" x14ac:dyDescent="0.25">
      <c r="A480" s="106" t="s">
        <v>95</v>
      </c>
      <c r="B480" s="105" t="s">
        <v>96</v>
      </c>
      <c r="C480" s="106" t="s">
        <v>97</v>
      </c>
      <c r="D480" s="132">
        <v>52513533</v>
      </c>
      <c r="E480" s="105" t="s">
        <v>2215</v>
      </c>
      <c r="F480" s="107" t="s">
        <v>2216</v>
      </c>
      <c r="G480" s="106" t="s">
        <v>36</v>
      </c>
      <c r="H480" s="107" t="s">
        <v>620</v>
      </c>
      <c r="I480" s="108" t="s">
        <v>570</v>
      </c>
      <c r="J480" s="108">
        <v>561</v>
      </c>
      <c r="K480" s="108"/>
      <c r="L480" s="107"/>
      <c r="M480" s="108"/>
      <c r="N480" s="109"/>
      <c r="O480" s="110"/>
      <c r="P480" s="110" t="s">
        <v>202</v>
      </c>
      <c r="Q480" s="107" t="s">
        <v>233</v>
      </c>
      <c r="R480" s="111" t="s">
        <v>234</v>
      </c>
      <c r="S480" s="112" t="s">
        <v>2217</v>
      </c>
      <c r="T480" s="112" t="s">
        <v>2218</v>
      </c>
      <c r="U480" s="133" t="s">
        <v>2219</v>
      </c>
      <c r="V480" s="115">
        <v>28535</v>
      </c>
      <c r="W480" s="115">
        <f t="shared" ca="1" si="108"/>
        <v>42293.432304166665</v>
      </c>
      <c r="X480" s="116">
        <f t="shared" ca="1" si="97"/>
        <v>37.156164383561645</v>
      </c>
      <c r="Y480" s="117">
        <v>40989</v>
      </c>
      <c r="Z480" s="108">
        <f t="shared" ref="Z480:Z491" ca="1" si="110">DAYS360(Y480,W480)/365</f>
        <v>3.5205479452054793</v>
      </c>
      <c r="AA480" s="118"/>
      <c r="AB480" s="119" t="s">
        <v>108</v>
      </c>
      <c r="AC480" s="119" t="s">
        <v>109</v>
      </c>
      <c r="AD480" s="120" t="s">
        <v>110</v>
      </c>
      <c r="AE480" s="119" t="s">
        <v>111</v>
      </c>
      <c r="AF480" s="108">
        <v>1016</v>
      </c>
      <c r="AG480" s="108" t="s">
        <v>70</v>
      </c>
      <c r="AH480" s="108" t="s">
        <v>221</v>
      </c>
      <c r="AI480" s="108" t="s">
        <v>155</v>
      </c>
      <c r="AJ480" s="108"/>
      <c r="AK480" s="115">
        <v>41414</v>
      </c>
      <c r="AL480" s="115"/>
      <c r="AM480" s="115"/>
      <c r="AN480" s="16" t="s">
        <v>2220</v>
      </c>
      <c r="AO480" s="121">
        <f>VLOOKUP(I480,[3]DATOS!$B$6:$D$46,3)</f>
        <v>3729631</v>
      </c>
      <c r="AP480" s="122">
        <f t="shared" si="100"/>
        <v>2424260</v>
      </c>
      <c r="AQ480" s="122">
        <f t="shared" si="101"/>
        <v>6153891</v>
      </c>
      <c r="AR480" s="122">
        <f t="shared" si="102"/>
        <v>0</v>
      </c>
      <c r="AS480" s="122">
        <v>0</v>
      </c>
      <c r="AT480" s="122">
        <f>ROUND(+AQ480*20%,0)</f>
        <v>1230778</v>
      </c>
      <c r="AU480" s="122"/>
      <c r="AV480" s="122">
        <v>0</v>
      </c>
      <c r="AW480" s="122">
        <f t="shared" si="107"/>
        <v>29000</v>
      </c>
      <c r="AX480" s="122">
        <v>0</v>
      </c>
      <c r="AY480" s="134">
        <f t="shared" ref="AY480:AY485" si="111">ROUND(AO480*15%,0)</f>
        <v>559445</v>
      </c>
      <c r="AZ480" s="122">
        <f t="shared" si="109"/>
        <v>0</v>
      </c>
      <c r="BA480" s="122">
        <f t="shared" si="103"/>
        <v>4960409</v>
      </c>
      <c r="BB480" s="122">
        <f t="shared" si="104"/>
        <v>3012705</v>
      </c>
      <c r="BC480" s="122">
        <f t="shared" si="105"/>
        <v>7973114</v>
      </c>
      <c r="BD480" s="106"/>
      <c r="BS480" s="103"/>
      <c r="BT480" s="103"/>
    </row>
    <row r="481" spans="1:96" ht="25.5" x14ac:dyDescent="0.25">
      <c r="A481" s="106" t="s">
        <v>140</v>
      </c>
      <c r="B481" s="105" t="s">
        <v>206</v>
      </c>
      <c r="C481" s="106" t="s">
        <v>142</v>
      </c>
      <c r="D481" s="132">
        <v>1061437</v>
      </c>
      <c r="E481" s="105" t="s">
        <v>2221</v>
      </c>
      <c r="F481" s="107" t="s">
        <v>2222</v>
      </c>
      <c r="G481" s="106" t="s">
        <v>2223</v>
      </c>
      <c r="H481" s="107" t="s">
        <v>230</v>
      </c>
      <c r="I481" s="108" t="s">
        <v>209</v>
      </c>
      <c r="J481" s="108">
        <v>381</v>
      </c>
      <c r="K481" s="108">
        <v>413</v>
      </c>
      <c r="L481" s="107" t="s">
        <v>241</v>
      </c>
      <c r="M481" s="108" t="s">
        <v>811</v>
      </c>
      <c r="N481" s="160" t="s">
        <v>2224</v>
      </c>
      <c r="O481" s="110"/>
      <c r="P481" s="110" t="s">
        <v>103</v>
      </c>
      <c r="Q481" s="107" t="s">
        <v>104</v>
      </c>
      <c r="R481" s="109" t="s">
        <v>186</v>
      </c>
      <c r="S481" s="112" t="s">
        <v>2225</v>
      </c>
      <c r="T481" s="113"/>
      <c r="U481" s="133"/>
      <c r="V481" s="115">
        <v>24109</v>
      </c>
      <c r="W481" s="115">
        <f t="shared" ca="1" si="108"/>
        <v>42293.432304166665</v>
      </c>
      <c r="X481" s="116">
        <f t="shared" ca="1" si="97"/>
        <v>49.106849315068494</v>
      </c>
      <c r="Y481" s="117">
        <v>36193</v>
      </c>
      <c r="Z481" s="108">
        <f t="shared" ca="1" si="110"/>
        <v>16.476712328767125</v>
      </c>
      <c r="AA481" s="118"/>
      <c r="AB481" s="119" t="s">
        <v>152</v>
      </c>
      <c r="AC481" s="119" t="s">
        <v>236</v>
      </c>
      <c r="AD481" s="120" t="s">
        <v>282</v>
      </c>
      <c r="AE481" s="119" t="s">
        <v>211</v>
      </c>
      <c r="AF481" s="108">
        <v>141</v>
      </c>
      <c r="AG481" s="108" t="s">
        <v>112</v>
      </c>
      <c r="AH481" s="108" t="s">
        <v>124</v>
      </c>
      <c r="AI481" s="108" t="s">
        <v>114</v>
      </c>
      <c r="AJ481" s="108"/>
      <c r="AK481" s="115">
        <v>40561</v>
      </c>
      <c r="AL481" s="115"/>
      <c r="AM481" s="115"/>
      <c r="AN481" s="17" t="s">
        <v>2226</v>
      </c>
      <c r="AO481" s="121">
        <f>VLOOKUP(I481,[3]DATOS!$B$6:$D$46,3)</f>
        <v>1382979</v>
      </c>
      <c r="AP481" s="122">
        <f t="shared" si="100"/>
        <v>898936</v>
      </c>
      <c r="AQ481" s="122">
        <f t="shared" si="101"/>
        <v>2281915</v>
      </c>
      <c r="AR481" s="122">
        <f t="shared" si="102"/>
        <v>0</v>
      </c>
      <c r="AS481" s="122">
        <v>0</v>
      </c>
      <c r="AT481" s="122">
        <v>0</v>
      </c>
      <c r="AU481" s="122"/>
      <c r="AV481" s="122">
        <v>0</v>
      </c>
      <c r="AW481" s="122">
        <f t="shared" si="107"/>
        <v>29000</v>
      </c>
      <c r="AX481" s="122">
        <v>0</v>
      </c>
      <c r="AY481" s="134">
        <f t="shared" si="111"/>
        <v>207447</v>
      </c>
      <c r="AZ481" s="122">
        <f t="shared" si="109"/>
        <v>0</v>
      </c>
      <c r="BA481" s="122">
        <f t="shared" si="103"/>
        <v>1382979</v>
      </c>
      <c r="BB481" s="122">
        <f t="shared" si="104"/>
        <v>1135383</v>
      </c>
      <c r="BC481" s="122">
        <f t="shared" si="105"/>
        <v>2518362</v>
      </c>
      <c r="BD481" s="106"/>
    </row>
    <row r="482" spans="1:96" ht="25.5" x14ac:dyDescent="0.25">
      <c r="A482" s="106" t="s">
        <v>95</v>
      </c>
      <c r="B482" s="105" t="s">
        <v>127</v>
      </c>
      <c r="C482" s="106" t="s">
        <v>97</v>
      </c>
      <c r="D482" s="132">
        <v>51991534</v>
      </c>
      <c r="E482" s="105" t="s">
        <v>1302</v>
      </c>
      <c r="F482" s="107" t="s">
        <v>2227</v>
      </c>
      <c r="G482" s="106" t="s">
        <v>36</v>
      </c>
      <c r="H482" s="107" t="s">
        <v>773</v>
      </c>
      <c r="I482" s="108" t="s">
        <v>481</v>
      </c>
      <c r="J482" s="108"/>
      <c r="K482" s="108"/>
      <c r="L482" s="107" t="s">
        <v>231</v>
      </c>
      <c r="M482" s="108" t="s">
        <v>319</v>
      </c>
      <c r="N482" s="109"/>
      <c r="O482" s="110"/>
      <c r="P482" s="110" t="s">
        <v>202</v>
      </c>
      <c r="Q482" s="107" t="s">
        <v>352</v>
      </c>
      <c r="R482" s="111" t="s">
        <v>120</v>
      </c>
      <c r="S482" s="112" t="s">
        <v>2228</v>
      </c>
      <c r="T482" s="113"/>
      <c r="U482" s="133"/>
      <c r="V482" s="115">
        <v>25841</v>
      </c>
      <c r="W482" s="115">
        <f t="shared" ca="1" si="108"/>
        <v>42293.432304166665</v>
      </c>
      <c r="X482" s="116">
        <f t="shared" ca="1" si="97"/>
        <v>44.42739726027397</v>
      </c>
      <c r="Y482" s="117">
        <v>36013</v>
      </c>
      <c r="Z482" s="108">
        <f t="shared" ca="1" si="110"/>
        <v>16.958904109589042</v>
      </c>
      <c r="AA482" s="118"/>
      <c r="AB482" s="119" t="s">
        <v>152</v>
      </c>
      <c r="AC482" s="119" t="s">
        <v>268</v>
      </c>
      <c r="AD482" s="120" t="s">
        <v>110</v>
      </c>
      <c r="AE482" s="119" t="s">
        <v>253</v>
      </c>
      <c r="AF482" s="108">
        <v>3000</v>
      </c>
      <c r="AG482" s="108" t="s">
        <v>70</v>
      </c>
      <c r="AH482" s="108" t="s">
        <v>124</v>
      </c>
      <c r="AI482" s="108" t="s">
        <v>114</v>
      </c>
      <c r="AJ482" s="108"/>
      <c r="AK482" s="115">
        <v>41775</v>
      </c>
      <c r="AL482" s="115"/>
      <c r="AM482" s="115" t="s">
        <v>125</v>
      </c>
      <c r="AN482" s="21" t="s">
        <v>2229</v>
      </c>
      <c r="AO482" s="121">
        <f>VLOOKUP(I482,[3]DATOS!$B$6:$D$46,3)</f>
        <v>1253616</v>
      </c>
      <c r="AP482" s="122">
        <f t="shared" si="100"/>
        <v>814850</v>
      </c>
      <c r="AQ482" s="122">
        <f t="shared" si="101"/>
        <v>2068466</v>
      </c>
      <c r="AR482" s="122">
        <f t="shared" si="102"/>
        <v>74000</v>
      </c>
      <c r="AS482" s="122">
        <v>0</v>
      </c>
      <c r="AT482" s="122">
        <v>0</v>
      </c>
      <c r="AU482" s="122"/>
      <c r="AV482" s="122">
        <v>0</v>
      </c>
      <c r="AW482" s="122">
        <f t="shared" si="107"/>
        <v>29000</v>
      </c>
      <c r="AX482" s="122">
        <v>0</v>
      </c>
      <c r="AY482" s="134">
        <f t="shared" si="111"/>
        <v>188042</v>
      </c>
      <c r="AZ482" s="122">
        <f t="shared" si="109"/>
        <v>0</v>
      </c>
      <c r="BA482" s="122">
        <f t="shared" si="103"/>
        <v>1327616</v>
      </c>
      <c r="BB482" s="122">
        <f t="shared" si="104"/>
        <v>1031892</v>
      </c>
      <c r="BC482" s="122">
        <f t="shared" si="105"/>
        <v>2359508</v>
      </c>
      <c r="BD482" s="106"/>
      <c r="BE482" s="125" t="str">
        <f>+CONCATENATE(Q483,R483)</f>
        <v>Secretaría General- Grupo de Trabajo de Notificaciones y Certificaciones</v>
      </c>
      <c r="BH482" s="126"/>
      <c r="BI482" s="127"/>
      <c r="BS482" s="103"/>
      <c r="BT482" s="103"/>
    </row>
    <row r="483" spans="1:96" ht="38.25" x14ac:dyDescent="0.25">
      <c r="A483" s="106" t="s">
        <v>95</v>
      </c>
      <c r="B483" s="105" t="s">
        <v>127</v>
      </c>
      <c r="C483" s="106" t="s">
        <v>97</v>
      </c>
      <c r="D483" s="132">
        <v>52034884</v>
      </c>
      <c r="E483" s="105" t="s">
        <v>2230</v>
      </c>
      <c r="F483" s="107" t="s">
        <v>2231</v>
      </c>
      <c r="G483" s="106" t="s">
        <v>36</v>
      </c>
      <c r="H483" s="107" t="s">
        <v>130</v>
      </c>
      <c r="I483" s="108" t="s">
        <v>131</v>
      </c>
      <c r="J483" s="108"/>
      <c r="K483" s="108"/>
      <c r="L483" s="109"/>
      <c r="M483" s="110"/>
      <c r="N483" s="160" t="s">
        <v>2232</v>
      </c>
      <c r="O483" s="110"/>
      <c r="P483" s="110" t="s">
        <v>103</v>
      </c>
      <c r="Q483" s="107" t="s">
        <v>167</v>
      </c>
      <c r="R483" s="111" t="s">
        <v>226</v>
      </c>
      <c r="S483" s="112" t="s">
        <v>2233</v>
      </c>
      <c r="T483" s="113"/>
      <c r="U483" s="133"/>
      <c r="V483" s="115">
        <v>26361</v>
      </c>
      <c r="W483" s="115">
        <f t="shared" ca="1" si="108"/>
        <v>42293.432304166665</v>
      </c>
      <c r="X483" s="116">
        <f t="shared" ca="1" si="97"/>
        <v>43.021917808219179</v>
      </c>
      <c r="Y483" s="117">
        <v>42037</v>
      </c>
      <c r="Z483" s="108">
        <f t="shared" ca="1" si="110"/>
        <v>0.69589041095890414</v>
      </c>
      <c r="AA483" s="118"/>
      <c r="AB483" s="119" t="s">
        <v>108</v>
      </c>
      <c r="AC483" s="119" t="s">
        <v>136</v>
      </c>
      <c r="AD483" s="120" t="s">
        <v>282</v>
      </c>
      <c r="AE483" s="119" t="s">
        <v>137</v>
      </c>
      <c r="AF483" s="108">
        <v>107</v>
      </c>
      <c r="AG483" s="108" t="s">
        <v>112</v>
      </c>
      <c r="AH483" s="108" t="s">
        <v>160</v>
      </c>
      <c r="AI483" s="108" t="s">
        <v>196</v>
      </c>
      <c r="AJ483" s="108"/>
      <c r="AK483" s="115"/>
      <c r="AL483" s="115"/>
      <c r="AM483" s="115"/>
      <c r="AN483" s="17" t="s">
        <v>2234</v>
      </c>
      <c r="AO483" s="121">
        <f>VLOOKUP(I483,[3]DATOS!$B$6:$D$46,3)</f>
        <v>1110954</v>
      </c>
      <c r="AP483" s="122">
        <f t="shared" si="100"/>
        <v>722120</v>
      </c>
      <c r="AQ483" s="122">
        <f t="shared" si="101"/>
        <v>1833074</v>
      </c>
      <c r="AR483" s="122">
        <f t="shared" si="102"/>
        <v>74000</v>
      </c>
      <c r="AS483" s="122">
        <v>0</v>
      </c>
      <c r="AT483" s="122">
        <v>0</v>
      </c>
      <c r="AU483" s="122"/>
      <c r="AV483" s="122">
        <v>0</v>
      </c>
      <c r="AW483" s="122">
        <f t="shared" si="107"/>
        <v>29000</v>
      </c>
      <c r="AX483" s="122">
        <v>0</v>
      </c>
      <c r="AY483" s="134">
        <f t="shared" si="111"/>
        <v>166643</v>
      </c>
      <c r="AZ483" s="122">
        <f t="shared" si="109"/>
        <v>0</v>
      </c>
      <c r="BA483" s="122">
        <f t="shared" si="103"/>
        <v>1184954</v>
      </c>
      <c r="BB483" s="122">
        <f t="shared" si="104"/>
        <v>917763</v>
      </c>
      <c r="BC483" s="122">
        <f t="shared" si="105"/>
        <v>2102717</v>
      </c>
      <c r="BD483" s="106"/>
    </row>
    <row r="484" spans="1:96" ht="25.5" x14ac:dyDescent="0.25">
      <c r="A484" s="106" t="s">
        <v>140</v>
      </c>
      <c r="B484" s="105" t="s">
        <v>141</v>
      </c>
      <c r="C484" s="106" t="s">
        <v>142</v>
      </c>
      <c r="D484" s="132">
        <v>19450734</v>
      </c>
      <c r="E484" s="105" t="s">
        <v>2235</v>
      </c>
      <c r="F484" s="107" t="s">
        <v>2236</v>
      </c>
      <c r="G484" s="106" t="s">
        <v>36</v>
      </c>
      <c r="H484" s="107" t="s">
        <v>145</v>
      </c>
      <c r="I484" s="108" t="s">
        <v>193</v>
      </c>
      <c r="J484" s="108">
        <v>539</v>
      </c>
      <c r="K484" s="108">
        <v>422</v>
      </c>
      <c r="L484" s="107" t="s">
        <v>241</v>
      </c>
      <c r="M484" s="110" t="s">
        <v>131</v>
      </c>
      <c r="N484" s="109"/>
      <c r="O484" s="110"/>
      <c r="P484" s="110" t="s">
        <v>103</v>
      </c>
      <c r="Q484" s="107" t="s">
        <v>321</v>
      </c>
      <c r="R484" s="111" t="s">
        <v>322</v>
      </c>
      <c r="S484" s="112" t="s">
        <v>106</v>
      </c>
      <c r="T484" s="113" t="s">
        <v>2237</v>
      </c>
      <c r="U484" s="133">
        <v>122363</v>
      </c>
      <c r="V484" s="115">
        <v>23270</v>
      </c>
      <c r="W484" s="115">
        <f t="shared" ca="1" si="108"/>
        <v>42293.432304166665</v>
      </c>
      <c r="X484" s="116">
        <f t="shared" ca="1" si="97"/>
        <v>51.369863013698627</v>
      </c>
      <c r="Y484" s="117">
        <v>34271</v>
      </c>
      <c r="Z484" s="108">
        <f t="shared" ca="1" si="110"/>
        <v>21.663013698630138</v>
      </c>
      <c r="AA484" s="118"/>
      <c r="AB484" s="119" t="s">
        <v>152</v>
      </c>
      <c r="AC484" s="119" t="s">
        <v>153</v>
      </c>
      <c r="AD484" s="120" t="s">
        <v>110</v>
      </c>
      <c r="AE484" s="119" t="s">
        <v>154</v>
      </c>
      <c r="AF484" s="108">
        <v>2015</v>
      </c>
      <c r="AG484" s="108" t="s">
        <v>70</v>
      </c>
      <c r="AH484" s="108" t="s">
        <v>124</v>
      </c>
      <c r="AI484" s="108" t="s">
        <v>114</v>
      </c>
      <c r="AJ484" s="168" t="s">
        <v>27</v>
      </c>
      <c r="AK484" s="115">
        <v>40931</v>
      </c>
      <c r="AL484" s="115"/>
      <c r="AM484" s="115" t="s">
        <v>125</v>
      </c>
      <c r="AN484" s="15" t="s">
        <v>2238</v>
      </c>
      <c r="AO484" s="121">
        <f>VLOOKUP(I484,[3]DATOS!$B$6:$D$46,3)</f>
        <v>2320554</v>
      </c>
      <c r="AP484" s="122">
        <f t="shared" si="100"/>
        <v>1508360</v>
      </c>
      <c r="AQ484" s="122">
        <f t="shared" si="101"/>
        <v>3828914</v>
      </c>
      <c r="AR484" s="122">
        <f t="shared" si="102"/>
        <v>0</v>
      </c>
      <c r="AS484" s="122">
        <v>0</v>
      </c>
      <c r="AT484" s="122">
        <v>0</v>
      </c>
      <c r="AU484" s="122"/>
      <c r="AV484" s="122">
        <v>0</v>
      </c>
      <c r="AW484" s="122">
        <f t="shared" si="107"/>
        <v>29000</v>
      </c>
      <c r="AX484" s="122">
        <v>0</v>
      </c>
      <c r="AY484" s="134">
        <f t="shared" si="111"/>
        <v>348083</v>
      </c>
      <c r="AZ484" s="122">
        <f t="shared" si="109"/>
        <v>0</v>
      </c>
      <c r="BA484" s="122">
        <f t="shared" si="103"/>
        <v>2320554</v>
      </c>
      <c r="BB484" s="122">
        <f t="shared" si="104"/>
        <v>1885443</v>
      </c>
      <c r="BC484" s="122">
        <f t="shared" si="105"/>
        <v>4205997</v>
      </c>
      <c r="BD484" s="106"/>
      <c r="BE484" s="125" t="str">
        <f>+CONCATENATE(Q485,R485)</f>
        <v>Oficina de Tecnología e Informática- Grupo de Trabajo de Infraestructura Tecnológica y Seguridad</v>
      </c>
      <c r="BH484" s="126"/>
      <c r="BI484" s="127"/>
    </row>
    <row r="485" spans="1:96" ht="25.5" x14ac:dyDescent="0.25">
      <c r="A485" s="106" t="s">
        <v>190</v>
      </c>
      <c r="B485" s="105" t="s">
        <v>96</v>
      </c>
      <c r="C485" s="106" t="s">
        <v>97</v>
      </c>
      <c r="D485" s="132">
        <v>52970877</v>
      </c>
      <c r="E485" s="105" t="s">
        <v>2239</v>
      </c>
      <c r="F485" s="107" t="s">
        <v>2240</v>
      </c>
      <c r="G485" s="106" t="s">
        <v>36</v>
      </c>
      <c r="H485" s="107" t="s">
        <v>101</v>
      </c>
      <c r="I485" s="108" t="s">
        <v>175</v>
      </c>
      <c r="J485" s="108">
        <v>118</v>
      </c>
      <c r="K485" s="108"/>
      <c r="L485" s="107"/>
      <c r="M485" s="108"/>
      <c r="N485" s="109"/>
      <c r="O485" s="110"/>
      <c r="P485" s="110" t="s">
        <v>103</v>
      </c>
      <c r="Q485" s="107" t="s">
        <v>333</v>
      </c>
      <c r="R485" s="111" t="s">
        <v>1466</v>
      </c>
      <c r="S485" s="112" t="s">
        <v>2241</v>
      </c>
      <c r="T485" s="112" t="s">
        <v>1527</v>
      </c>
      <c r="U485" s="140" t="s">
        <v>2242</v>
      </c>
      <c r="V485" s="145">
        <v>30163</v>
      </c>
      <c r="W485" s="115">
        <f t="shared" ca="1" si="108"/>
        <v>42293.432304166665</v>
      </c>
      <c r="X485" s="116">
        <f t="shared" ca="1" si="97"/>
        <v>32.756164383561647</v>
      </c>
      <c r="Y485" s="117">
        <v>40969</v>
      </c>
      <c r="Z485" s="108">
        <f t="shared" ca="1" si="110"/>
        <v>3.5753424657534247</v>
      </c>
      <c r="AA485" s="118"/>
      <c r="AB485" s="119" t="s">
        <v>108</v>
      </c>
      <c r="AC485" s="119" t="s">
        <v>109</v>
      </c>
      <c r="AD485" s="120" t="s">
        <v>110</v>
      </c>
      <c r="AE485" s="119" t="s">
        <v>111</v>
      </c>
      <c r="AF485" s="108">
        <v>45</v>
      </c>
      <c r="AG485" s="108" t="s">
        <v>112</v>
      </c>
      <c r="AH485" s="108" t="s">
        <v>160</v>
      </c>
      <c r="AI485" s="108" t="s">
        <v>155</v>
      </c>
      <c r="AJ485" s="108"/>
      <c r="AK485" s="115"/>
      <c r="AL485" s="115"/>
      <c r="AM485" s="130" t="s">
        <v>180</v>
      </c>
      <c r="AN485" s="17" t="s">
        <v>2243</v>
      </c>
      <c r="AO485" s="121">
        <f>VLOOKUP(I485,[3]DATOS!$B$6:$D$46,3)</f>
        <v>2243986</v>
      </c>
      <c r="AP485" s="122">
        <f t="shared" si="100"/>
        <v>1458591</v>
      </c>
      <c r="AQ485" s="122">
        <f t="shared" si="101"/>
        <v>3702577</v>
      </c>
      <c r="AR485" s="122">
        <f t="shared" si="102"/>
        <v>0</v>
      </c>
      <c r="AS485" s="122">
        <v>0</v>
      </c>
      <c r="AT485" s="122">
        <v>0</v>
      </c>
      <c r="AU485" s="122"/>
      <c r="AV485" s="122">
        <v>0</v>
      </c>
      <c r="AW485" s="122">
        <f t="shared" si="107"/>
        <v>29000</v>
      </c>
      <c r="AX485" s="122">
        <v>0</v>
      </c>
      <c r="AY485" s="134">
        <f t="shared" si="111"/>
        <v>336598</v>
      </c>
      <c r="AZ485" s="122">
        <f t="shared" si="109"/>
        <v>0</v>
      </c>
      <c r="BA485" s="122">
        <f t="shared" si="103"/>
        <v>2243986</v>
      </c>
      <c r="BB485" s="122">
        <f t="shared" si="104"/>
        <v>1824189</v>
      </c>
      <c r="BC485" s="122">
        <f t="shared" si="105"/>
        <v>4068175</v>
      </c>
      <c r="BD485" s="106"/>
      <c r="BE485" s="125" t="str">
        <f>+CONCATENATE(Q486,R486)</f>
        <v>Dirección de Nuevas Creaciones</v>
      </c>
      <c r="BH485" s="135"/>
      <c r="BI485" s="127"/>
      <c r="BS485" s="103"/>
      <c r="BT485" s="103"/>
    </row>
    <row r="486" spans="1:96" x14ac:dyDescent="0.25">
      <c r="A486" s="106" t="s">
        <v>140</v>
      </c>
      <c r="B486" s="105" t="s">
        <v>141</v>
      </c>
      <c r="C486" s="106" t="s">
        <v>142</v>
      </c>
      <c r="D486" s="132">
        <v>9397666</v>
      </c>
      <c r="E486" s="105" t="s">
        <v>2244</v>
      </c>
      <c r="F486" s="107" t="s">
        <v>2245</v>
      </c>
      <c r="G486" s="106" t="s">
        <v>2246</v>
      </c>
      <c r="H486" s="107" t="s">
        <v>101</v>
      </c>
      <c r="I486" s="108" t="s">
        <v>159</v>
      </c>
      <c r="J486" s="108"/>
      <c r="K486" s="108"/>
      <c r="L486" s="107"/>
      <c r="M486" s="110"/>
      <c r="N486" s="109"/>
      <c r="O486" s="110"/>
      <c r="P486" s="110" t="s">
        <v>103</v>
      </c>
      <c r="Q486" s="107" t="s">
        <v>217</v>
      </c>
      <c r="R486" s="111" t="s">
        <v>120</v>
      </c>
      <c r="S486" s="112" t="s">
        <v>1178</v>
      </c>
      <c r="T486" s="151" t="s">
        <v>2247</v>
      </c>
      <c r="U486" s="114">
        <v>422</v>
      </c>
      <c r="V486" s="115">
        <v>26658</v>
      </c>
      <c r="W486" s="115">
        <f t="shared" ca="1" si="108"/>
        <v>42293.432304166665</v>
      </c>
      <c r="X486" s="116">
        <f t="shared" ca="1" si="97"/>
        <v>42.221917808219175</v>
      </c>
      <c r="Y486" s="117">
        <v>38019</v>
      </c>
      <c r="Z486" s="108">
        <f t="shared" ca="1" si="110"/>
        <v>11.545205479452054</v>
      </c>
      <c r="AA486" s="118"/>
      <c r="AB486" s="119" t="s">
        <v>108</v>
      </c>
      <c r="AC486" s="119" t="s">
        <v>109</v>
      </c>
      <c r="AD486" s="120" t="s">
        <v>110</v>
      </c>
      <c r="AE486" s="119" t="s">
        <v>154</v>
      </c>
      <c r="AF486" s="108">
        <v>2020</v>
      </c>
      <c r="AG486" s="108" t="s">
        <v>70</v>
      </c>
      <c r="AH486" s="108" t="s">
        <v>124</v>
      </c>
      <c r="AI486" s="108" t="s">
        <v>114</v>
      </c>
      <c r="AJ486" s="108"/>
      <c r="AK486" s="115">
        <v>41703</v>
      </c>
      <c r="AL486" s="115"/>
      <c r="AM486" s="115"/>
      <c r="AN486" s="15" t="s">
        <v>2248</v>
      </c>
      <c r="AO486" s="121">
        <f>VLOOKUP(I486,[3]DATOS!$B$6:$D$46,3)</f>
        <v>2049478</v>
      </c>
      <c r="AP486" s="122">
        <f t="shared" si="100"/>
        <v>1332161</v>
      </c>
      <c r="AQ486" s="122">
        <f t="shared" si="101"/>
        <v>3381639</v>
      </c>
      <c r="AR486" s="122">
        <f t="shared" si="102"/>
        <v>0</v>
      </c>
      <c r="AS486" s="122">
        <v>0</v>
      </c>
      <c r="AT486" s="122">
        <v>0</v>
      </c>
      <c r="AU486" s="122"/>
      <c r="AV486" s="122">
        <v>0</v>
      </c>
      <c r="AW486" s="122">
        <f t="shared" si="107"/>
        <v>29000</v>
      </c>
      <c r="AX486" s="122">
        <v>0</v>
      </c>
      <c r="AY486" s="134">
        <v>0</v>
      </c>
      <c r="AZ486" s="122">
        <f t="shared" si="109"/>
        <v>0</v>
      </c>
      <c r="BA486" s="122">
        <f t="shared" si="103"/>
        <v>2049478</v>
      </c>
      <c r="BB486" s="122">
        <f t="shared" si="104"/>
        <v>1361161</v>
      </c>
      <c r="BC486" s="122">
        <f t="shared" si="105"/>
        <v>3410639</v>
      </c>
      <c r="BD486" s="106"/>
    </row>
    <row r="487" spans="1:96" x14ac:dyDescent="0.2">
      <c r="A487" s="140" t="s">
        <v>255</v>
      </c>
      <c r="B487" s="105" t="s">
        <v>141</v>
      </c>
      <c r="C487" s="106" t="s">
        <v>142</v>
      </c>
      <c r="D487" s="141">
        <v>1136879992</v>
      </c>
      <c r="E487" s="142" t="s">
        <v>1666</v>
      </c>
      <c r="F487" s="142" t="s">
        <v>2249</v>
      </c>
      <c r="G487" s="144" t="s">
        <v>36</v>
      </c>
      <c r="H487" s="107" t="s">
        <v>101</v>
      </c>
      <c r="I487" s="108" t="s">
        <v>185</v>
      </c>
      <c r="J487" s="108"/>
      <c r="K487" s="108"/>
      <c r="L487" s="109"/>
      <c r="M487" s="110"/>
      <c r="N487" s="109"/>
      <c r="O487" s="110"/>
      <c r="P487" s="110" t="s">
        <v>202</v>
      </c>
      <c r="Q487" s="107" t="s">
        <v>233</v>
      </c>
      <c r="R487" s="111" t="s">
        <v>234</v>
      </c>
      <c r="S487" s="176" t="s">
        <v>106</v>
      </c>
      <c r="T487" s="143"/>
      <c r="U487" s="144">
        <v>243368</v>
      </c>
      <c r="V487" s="145">
        <v>32231</v>
      </c>
      <c r="W487" s="146">
        <f t="shared" ca="1" si="108"/>
        <v>42293.432304166665</v>
      </c>
      <c r="X487" s="147">
        <f t="shared" ca="1" si="97"/>
        <v>27.169863013698631</v>
      </c>
      <c r="Y487" s="148">
        <v>42011</v>
      </c>
      <c r="Z487" s="147">
        <f t="shared" ca="1" si="110"/>
        <v>0.76438356164383559</v>
      </c>
      <c r="AA487" s="118"/>
      <c r="AB487" s="119" t="s">
        <v>108</v>
      </c>
      <c r="AC487" s="119" t="s">
        <v>109</v>
      </c>
      <c r="AD487" s="120" t="s">
        <v>110</v>
      </c>
      <c r="AE487" s="119" t="s">
        <v>154</v>
      </c>
      <c r="AF487" s="108">
        <v>1016</v>
      </c>
      <c r="AG487" s="108" t="s">
        <v>70</v>
      </c>
      <c r="AH487" s="149" t="s">
        <v>260</v>
      </c>
      <c r="AI487" s="149" t="s">
        <v>114</v>
      </c>
      <c r="AJ487" s="108"/>
      <c r="AK487" s="115"/>
      <c r="AL487" s="115"/>
      <c r="AM487" s="115"/>
      <c r="AN487" s="43" t="s">
        <v>2250</v>
      </c>
      <c r="AO487" s="121">
        <f>VLOOKUP(I487,[3]DATOS!$B$6:$D$46,3)</f>
        <v>1466526</v>
      </c>
      <c r="AP487" s="122">
        <f t="shared" si="100"/>
        <v>953242</v>
      </c>
      <c r="AQ487" s="122">
        <f t="shared" si="101"/>
        <v>2419768</v>
      </c>
      <c r="AR487" s="122">
        <f t="shared" si="102"/>
        <v>0</v>
      </c>
      <c r="AS487" s="122">
        <v>0</v>
      </c>
      <c r="AT487" s="122">
        <v>0</v>
      </c>
      <c r="AU487" s="122"/>
      <c r="AV487" s="122">
        <v>0</v>
      </c>
      <c r="AW487" s="122">
        <f t="shared" si="107"/>
        <v>29000</v>
      </c>
      <c r="AX487" s="122">
        <v>0</v>
      </c>
      <c r="AY487" s="134">
        <v>0</v>
      </c>
      <c r="AZ487" s="122">
        <f t="shared" si="109"/>
        <v>0</v>
      </c>
      <c r="BA487" s="122">
        <f t="shared" si="103"/>
        <v>1466526</v>
      </c>
      <c r="BB487" s="122">
        <f t="shared" si="104"/>
        <v>982242</v>
      </c>
      <c r="BC487" s="122">
        <f t="shared" si="105"/>
        <v>2448768</v>
      </c>
      <c r="BD487" s="106"/>
      <c r="BS487" s="103"/>
      <c r="BT487" s="103"/>
    </row>
    <row r="488" spans="1:96" x14ac:dyDescent="0.25">
      <c r="A488" s="106" t="s">
        <v>95</v>
      </c>
      <c r="B488" s="105" t="s">
        <v>96</v>
      </c>
      <c r="C488" s="106" t="s">
        <v>97</v>
      </c>
      <c r="D488" s="132">
        <v>65741132</v>
      </c>
      <c r="E488" s="105" t="s">
        <v>2251</v>
      </c>
      <c r="F488" s="107" t="s">
        <v>2252</v>
      </c>
      <c r="G488" s="106" t="s">
        <v>433</v>
      </c>
      <c r="H488" s="107" t="s">
        <v>101</v>
      </c>
      <c r="I488" s="108" t="s">
        <v>147</v>
      </c>
      <c r="J488" s="108">
        <v>244</v>
      </c>
      <c r="K488" s="108"/>
      <c r="L488" s="109"/>
      <c r="M488" s="110"/>
      <c r="N488" s="109"/>
      <c r="O488" s="110"/>
      <c r="P488" s="110" t="s">
        <v>103</v>
      </c>
      <c r="Q488" s="107" t="s">
        <v>333</v>
      </c>
      <c r="R488" s="111" t="s">
        <v>879</v>
      </c>
      <c r="S488" s="112" t="s">
        <v>334</v>
      </c>
      <c r="T488" s="151" t="s">
        <v>120</v>
      </c>
      <c r="U488" s="114" t="s">
        <v>2253</v>
      </c>
      <c r="V488" s="115">
        <v>25256</v>
      </c>
      <c r="W488" s="115">
        <f t="shared" ca="1" si="108"/>
        <v>42293.432304166665</v>
      </c>
      <c r="X488" s="116">
        <f t="shared" ca="1" si="97"/>
        <v>46.010958904109586</v>
      </c>
      <c r="Y488" s="117">
        <v>37775</v>
      </c>
      <c r="Z488" s="108">
        <f t="shared" ca="1" si="110"/>
        <v>12.2</v>
      </c>
      <c r="AA488" s="118"/>
      <c r="AB488" s="119" t="s">
        <v>108</v>
      </c>
      <c r="AC488" s="119" t="s">
        <v>109</v>
      </c>
      <c r="AD488" s="120" t="s">
        <v>110</v>
      </c>
      <c r="AE488" s="119" t="s">
        <v>111</v>
      </c>
      <c r="AF488" s="108">
        <v>43</v>
      </c>
      <c r="AG488" s="108" t="s">
        <v>112</v>
      </c>
      <c r="AH488" s="108" t="s">
        <v>605</v>
      </c>
      <c r="AI488" s="108" t="s">
        <v>114</v>
      </c>
      <c r="AJ488" s="108"/>
      <c r="AK488" s="115">
        <v>40928</v>
      </c>
      <c r="AL488" s="115"/>
      <c r="AM488" s="115" t="s">
        <v>197</v>
      </c>
      <c r="AN488" s="15" t="s">
        <v>2254</v>
      </c>
      <c r="AO488" s="121">
        <f>VLOOKUP(I488,[3]DATOS!$B$6:$D$46,3)</f>
        <v>1887093</v>
      </c>
      <c r="AP488" s="122">
        <f t="shared" si="100"/>
        <v>1226610</v>
      </c>
      <c r="AQ488" s="122">
        <f t="shared" si="101"/>
        <v>3113703</v>
      </c>
      <c r="AR488" s="122">
        <f t="shared" si="102"/>
        <v>0</v>
      </c>
      <c r="AS488" s="122">
        <v>0</v>
      </c>
      <c r="AT488" s="122">
        <v>0</v>
      </c>
      <c r="AU488" s="122"/>
      <c r="AV488" s="122">
        <v>0</v>
      </c>
      <c r="AW488" s="122">
        <f t="shared" si="107"/>
        <v>29000</v>
      </c>
      <c r="AX488" s="122">
        <v>0</v>
      </c>
      <c r="AY488" s="134">
        <f>ROUND(AO488*15%,0)</f>
        <v>283064</v>
      </c>
      <c r="AZ488" s="122">
        <f t="shared" si="109"/>
        <v>0</v>
      </c>
      <c r="BA488" s="122">
        <f t="shared" si="103"/>
        <v>1887093</v>
      </c>
      <c r="BB488" s="122">
        <f t="shared" si="104"/>
        <v>1538674</v>
      </c>
      <c r="BC488" s="122">
        <f t="shared" si="105"/>
        <v>3425767</v>
      </c>
      <c r="BD488" s="106"/>
    </row>
    <row r="489" spans="1:96" x14ac:dyDescent="0.25">
      <c r="A489" s="106" t="s">
        <v>95</v>
      </c>
      <c r="B489" s="105" t="s">
        <v>96</v>
      </c>
      <c r="C489" s="106" t="s">
        <v>97</v>
      </c>
      <c r="D489" s="132">
        <v>52250062</v>
      </c>
      <c r="E489" s="105" t="s">
        <v>2051</v>
      </c>
      <c r="F489" s="107" t="s">
        <v>2255</v>
      </c>
      <c r="G489" s="106" t="s">
        <v>36</v>
      </c>
      <c r="H489" s="107" t="s">
        <v>101</v>
      </c>
      <c r="I489" s="108" t="s">
        <v>102</v>
      </c>
      <c r="J489" s="108">
        <v>86</v>
      </c>
      <c r="K489" s="108"/>
      <c r="L489" s="109"/>
      <c r="M489" s="110"/>
      <c r="N489" s="109"/>
      <c r="O489" s="110"/>
      <c r="P489" s="110" t="s">
        <v>202</v>
      </c>
      <c r="Q489" s="107" t="s">
        <v>306</v>
      </c>
      <c r="R489" s="111" t="s">
        <v>307</v>
      </c>
      <c r="S489" s="112" t="s">
        <v>106</v>
      </c>
      <c r="T489" s="113"/>
      <c r="U489" s="133">
        <v>93360</v>
      </c>
      <c r="V489" s="115">
        <v>26719</v>
      </c>
      <c r="W489" s="115">
        <f t="shared" ca="1" si="108"/>
        <v>42293.432304166665</v>
      </c>
      <c r="X489" s="116">
        <f t="shared" ca="1" si="97"/>
        <v>42.060273972602737</v>
      </c>
      <c r="Y489" s="117">
        <v>37445</v>
      </c>
      <c r="Z489" s="108">
        <f t="shared" ca="1" si="110"/>
        <v>13.09041095890411</v>
      </c>
      <c r="AA489" s="118"/>
      <c r="AB489" s="119" t="s">
        <v>108</v>
      </c>
      <c r="AC489" s="119" t="s">
        <v>109</v>
      </c>
      <c r="AD489" s="120" t="s">
        <v>110</v>
      </c>
      <c r="AE489" s="119" t="s">
        <v>111</v>
      </c>
      <c r="AF489" s="108">
        <v>2003</v>
      </c>
      <c r="AG489" s="108" t="s">
        <v>70</v>
      </c>
      <c r="AH489" s="108" t="s">
        <v>124</v>
      </c>
      <c r="AI489" s="108" t="s">
        <v>114</v>
      </c>
      <c r="AJ489" s="108"/>
      <c r="AK489" s="115">
        <v>40576</v>
      </c>
      <c r="AL489" s="115"/>
      <c r="AM489" s="115"/>
      <c r="AN489" s="16" t="s">
        <v>2256</v>
      </c>
      <c r="AO489" s="121">
        <f>VLOOKUP(I489,[3]DATOS!$B$6:$D$46,3)</f>
        <v>2418255</v>
      </c>
      <c r="AP489" s="122">
        <f t="shared" si="100"/>
        <v>1571866</v>
      </c>
      <c r="AQ489" s="122">
        <f t="shared" si="101"/>
        <v>3990121</v>
      </c>
      <c r="AR489" s="122">
        <f t="shared" si="102"/>
        <v>0</v>
      </c>
      <c r="AS489" s="122">
        <v>0</v>
      </c>
      <c r="AT489" s="122">
        <v>0</v>
      </c>
      <c r="AU489" s="122"/>
      <c r="AV489" s="122">
        <v>0</v>
      </c>
      <c r="AW489" s="122">
        <f t="shared" si="107"/>
        <v>29000</v>
      </c>
      <c r="AX489" s="122">
        <v>0</v>
      </c>
      <c r="AY489" s="134">
        <v>0</v>
      </c>
      <c r="AZ489" s="122">
        <f t="shared" si="109"/>
        <v>0</v>
      </c>
      <c r="BA489" s="122">
        <f t="shared" si="103"/>
        <v>2418255</v>
      </c>
      <c r="BB489" s="122">
        <f t="shared" si="104"/>
        <v>1600866</v>
      </c>
      <c r="BC489" s="122">
        <f t="shared" si="105"/>
        <v>4019121</v>
      </c>
      <c r="BD489" s="106"/>
      <c r="BE489" s="125" t="str">
        <f>+CONCATENATE(Q490,R490)</f>
        <v>Dirección Administrativa- Grupo de Trabajo de Gestión Documental y Recursos Físicos</v>
      </c>
      <c r="BH489" s="126"/>
      <c r="BI489" s="127"/>
    </row>
    <row r="490" spans="1:96" x14ac:dyDescent="0.25">
      <c r="A490" s="106" t="s">
        <v>95</v>
      </c>
      <c r="B490" s="105" t="s">
        <v>127</v>
      </c>
      <c r="C490" s="106" t="s">
        <v>97</v>
      </c>
      <c r="D490" s="132">
        <v>1032383783</v>
      </c>
      <c r="E490" s="105" t="s">
        <v>2257</v>
      </c>
      <c r="F490" s="107" t="s">
        <v>2258</v>
      </c>
      <c r="G490" s="106" t="s">
        <v>36</v>
      </c>
      <c r="H490" s="107" t="s">
        <v>279</v>
      </c>
      <c r="I490" s="108" t="s">
        <v>232</v>
      </c>
      <c r="J490" s="108">
        <v>462</v>
      </c>
      <c r="K490" s="108"/>
      <c r="L490" s="107"/>
      <c r="M490" s="108"/>
      <c r="N490" s="109"/>
      <c r="O490" s="110"/>
      <c r="P490" s="110" t="s">
        <v>103</v>
      </c>
      <c r="Q490" s="107" t="s">
        <v>104</v>
      </c>
      <c r="R490" s="109" t="s">
        <v>186</v>
      </c>
      <c r="S490" s="112" t="s">
        <v>267</v>
      </c>
      <c r="T490" s="112"/>
      <c r="U490" s="133"/>
      <c r="V490" s="115">
        <v>31827</v>
      </c>
      <c r="W490" s="115">
        <f t="shared" ca="1" si="108"/>
        <v>42293.432304166665</v>
      </c>
      <c r="X490" s="116">
        <f t="shared" ca="1" si="97"/>
        <v>28.265753424657536</v>
      </c>
      <c r="Y490" s="117">
        <v>40996</v>
      </c>
      <c r="Z490" s="108">
        <f t="shared" ca="1" si="110"/>
        <v>3.5013698630136987</v>
      </c>
      <c r="AA490" s="118"/>
      <c r="AB490" s="119" t="s">
        <v>108</v>
      </c>
      <c r="AC490" s="119" t="s">
        <v>252</v>
      </c>
      <c r="AD490" s="120" t="s">
        <v>110</v>
      </c>
      <c r="AE490" s="119" t="s">
        <v>253</v>
      </c>
      <c r="AF490" s="108">
        <v>141</v>
      </c>
      <c r="AG490" s="108" t="s">
        <v>112</v>
      </c>
      <c r="AH490" s="108" t="s">
        <v>124</v>
      </c>
      <c r="AI490" s="108" t="s">
        <v>155</v>
      </c>
      <c r="AJ490" s="108"/>
      <c r="AK490" s="115"/>
      <c r="AL490" s="115"/>
      <c r="AM490" s="115"/>
      <c r="AN490" s="16" t="s">
        <v>2259</v>
      </c>
      <c r="AO490" s="121">
        <f>VLOOKUP(I490,[3]DATOS!$B$6:$D$46,3)</f>
        <v>814284</v>
      </c>
      <c r="AP490" s="122">
        <f t="shared" si="100"/>
        <v>529285</v>
      </c>
      <c r="AQ490" s="122">
        <f t="shared" si="101"/>
        <v>1343569</v>
      </c>
      <c r="AR490" s="122">
        <f t="shared" si="102"/>
        <v>74000</v>
      </c>
      <c r="AS490" s="122">
        <v>0</v>
      </c>
      <c r="AT490" s="122">
        <v>0</v>
      </c>
      <c r="AU490" s="122"/>
      <c r="AV490" s="122">
        <v>0</v>
      </c>
      <c r="AW490" s="122">
        <f t="shared" si="107"/>
        <v>29000</v>
      </c>
      <c r="AX490" s="122">
        <v>0</v>
      </c>
      <c r="AY490" s="134">
        <f>ROUND(AO490*15%,0)</f>
        <v>122143</v>
      </c>
      <c r="AZ490" s="122">
        <f t="shared" si="109"/>
        <v>0</v>
      </c>
      <c r="BA490" s="122">
        <f t="shared" si="103"/>
        <v>888284</v>
      </c>
      <c r="BB490" s="122">
        <f t="shared" si="104"/>
        <v>680428</v>
      </c>
      <c r="BC490" s="122">
        <f t="shared" si="105"/>
        <v>1568712</v>
      </c>
      <c r="BD490" s="106"/>
    </row>
    <row r="491" spans="1:96" x14ac:dyDescent="0.25">
      <c r="A491" s="106" t="s">
        <v>140</v>
      </c>
      <c r="B491" s="105" t="s">
        <v>206</v>
      </c>
      <c r="C491" s="106" t="s">
        <v>142</v>
      </c>
      <c r="D491" s="132">
        <v>79339592</v>
      </c>
      <c r="E491" s="105" t="s">
        <v>2260</v>
      </c>
      <c r="F491" s="107" t="s">
        <v>2261</v>
      </c>
      <c r="G491" s="106" t="s">
        <v>36</v>
      </c>
      <c r="H491" s="107" t="s">
        <v>279</v>
      </c>
      <c r="I491" s="108" t="s">
        <v>232</v>
      </c>
      <c r="J491" s="108">
        <v>589</v>
      </c>
      <c r="K491" s="108"/>
      <c r="L491" s="109"/>
      <c r="M491" s="110"/>
      <c r="N491" s="109"/>
      <c r="O491" s="110"/>
      <c r="P491" s="110" t="s">
        <v>103</v>
      </c>
      <c r="Q491" s="107" t="s">
        <v>133</v>
      </c>
      <c r="R491" s="129" t="s">
        <v>134</v>
      </c>
      <c r="S491" s="112" t="s">
        <v>267</v>
      </c>
      <c r="T491" s="113"/>
      <c r="U491" s="133"/>
      <c r="V491" s="115">
        <v>23724</v>
      </c>
      <c r="W491" s="115">
        <f t="shared" ca="1" si="108"/>
        <v>42293.432304166665</v>
      </c>
      <c r="X491" s="116">
        <f t="shared" ca="1" si="97"/>
        <v>50.145205479452052</v>
      </c>
      <c r="Y491" s="117">
        <v>40360</v>
      </c>
      <c r="Z491" s="108">
        <f t="shared" ca="1" si="110"/>
        <v>5.2191780821917808</v>
      </c>
      <c r="AA491" s="118"/>
      <c r="AB491" s="119" t="s">
        <v>108</v>
      </c>
      <c r="AC491" s="119" t="s">
        <v>252</v>
      </c>
      <c r="AD491" s="120" t="s">
        <v>110</v>
      </c>
      <c r="AE491" s="119" t="s">
        <v>269</v>
      </c>
      <c r="AF491" s="108">
        <v>3215</v>
      </c>
      <c r="AG491" s="108" t="s">
        <v>70</v>
      </c>
      <c r="AH491" s="108" t="s">
        <v>221</v>
      </c>
      <c r="AI491" s="108" t="s">
        <v>114</v>
      </c>
      <c r="AJ491" s="108"/>
      <c r="AK491" s="115"/>
      <c r="AL491" s="115"/>
      <c r="AM491" s="115"/>
      <c r="AN491" s="15" t="s">
        <v>2262</v>
      </c>
      <c r="AO491" s="121">
        <f>VLOOKUP(I491,[3]DATOS!$B$6:$D$46,3)</f>
        <v>814284</v>
      </c>
      <c r="AP491" s="122">
        <f t="shared" si="100"/>
        <v>529285</v>
      </c>
      <c r="AQ491" s="122">
        <f t="shared" si="101"/>
        <v>1343569</v>
      </c>
      <c r="AR491" s="122">
        <f t="shared" si="102"/>
        <v>74000</v>
      </c>
      <c r="AS491" s="122">
        <v>0</v>
      </c>
      <c r="AT491" s="122">
        <v>0</v>
      </c>
      <c r="AU491" s="122"/>
      <c r="AV491" s="122">
        <v>0</v>
      </c>
      <c r="AW491" s="122">
        <f t="shared" si="107"/>
        <v>29000</v>
      </c>
      <c r="AX491" s="122">
        <v>0</v>
      </c>
      <c r="AY491" s="134">
        <f>ROUND(AO491*15%,0)</f>
        <v>122143</v>
      </c>
      <c r="AZ491" s="122">
        <f t="shared" si="109"/>
        <v>0</v>
      </c>
      <c r="BA491" s="122">
        <f t="shared" si="103"/>
        <v>888284</v>
      </c>
      <c r="BB491" s="122">
        <f t="shared" si="104"/>
        <v>680428</v>
      </c>
      <c r="BC491" s="122">
        <f t="shared" si="105"/>
        <v>1568712</v>
      </c>
      <c r="BD491" s="106"/>
    </row>
    <row r="492" spans="1:96" s="104" customFormat="1" ht="25.5" x14ac:dyDescent="0.25">
      <c r="A492" s="106" t="s">
        <v>95</v>
      </c>
      <c r="B492" s="105" t="s">
        <v>141</v>
      </c>
      <c r="C492" s="106" t="s">
        <v>142</v>
      </c>
      <c r="D492" s="132">
        <v>19453453</v>
      </c>
      <c r="E492" s="105" t="s">
        <v>2263</v>
      </c>
      <c r="F492" s="107" t="s">
        <v>2264</v>
      </c>
      <c r="G492" s="106" t="s">
        <v>36</v>
      </c>
      <c r="H492" s="107" t="s">
        <v>101</v>
      </c>
      <c r="I492" s="108" t="s">
        <v>102</v>
      </c>
      <c r="J492" s="108">
        <v>533</v>
      </c>
      <c r="K492" s="108"/>
      <c r="L492" s="111" t="s">
        <v>120</v>
      </c>
      <c r="M492" s="136" t="s">
        <v>120</v>
      </c>
      <c r="N492" s="111"/>
      <c r="O492" s="136"/>
      <c r="P492" s="110" t="s">
        <v>103</v>
      </c>
      <c r="Q492" s="107" t="s">
        <v>249</v>
      </c>
      <c r="R492" s="109" t="s">
        <v>250</v>
      </c>
      <c r="S492" s="112" t="s">
        <v>106</v>
      </c>
      <c r="T492" s="113" t="s">
        <v>2265</v>
      </c>
      <c r="U492" s="133">
        <v>129826</v>
      </c>
      <c r="V492" s="115">
        <v>22549</v>
      </c>
      <c r="W492" s="115">
        <f t="shared" ca="1" si="108"/>
        <v>42293.432304166665</v>
      </c>
      <c r="X492" s="116">
        <f t="shared" ca="1" si="97"/>
        <v>53.317808219178083</v>
      </c>
      <c r="Y492" s="117">
        <v>41233</v>
      </c>
      <c r="Z492" s="108"/>
      <c r="AA492" s="118"/>
      <c r="AB492" s="119" t="s">
        <v>108</v>
      </c>
      <c r="AC492" s="119" t="s">
        <v>109</v>
      </c>
      <c r="AD492" s="120" t="s">
        <v>110</v>
      </c>
      <c r="AE492" s="119" t="s">
        <v>154</v>
      </c>
      <c r="AF492" s="108">
        <v>14</v>
      </c>
      <c r="AG492" s="108" t="s">
        <v>112</v>
      </c>
      <c r="AH492" s="108" t="s">
        <v>124</v>
      </c>
      <c r="AI492" s="108" t="s">
        <v>155</v>
      </c>
      <c r="AJ492" s="108"/>
      <c r="AK492" s="115"/>
      <c r="AL492" s="115"/>
      <c r="AM492" s="115"/>
      <c r="AN492" s="20" t="s">
        <v>2266</v>
      </c>
      <c r="AO492" s="121">
        <f>VLOOKUP(I492,[3]DATOS!$B$6:$D$46,3)</f>
        <v>2418255</v>
      </c>
      <c r="AP492" s="122">
        <f t="shared" si="100"/>
        <v>1571866</v>
      </c>
      <c r="AQ492" s="122">
        <f t="shared" si="101"/>
        <v>3990121</v>
      </c>
      <c r="AR492" s="122">
        <f t="shared" si="102"/>
        <v>0</v>
      </c>
      <c r="AS492" s="122">
        <v>0</v>
      </c>
      <c r="AT492" s="122">
        <v>0</v>
      </c>
      <c r="AU492" s="122"/>
      <c r="AV492" s="122">
        <v>0</v>
      </c>
      <c r="AW492" s="122">
        <f t="shared" si="107"/>
        <v>29000</v>
      </c>
      <c r="AX492" s="122">
        <v>0</v>
      </c>
      <c r="AY492" s="134">
        <v>0</v>
      </c>
      <c r="AZ492" s="122">
        <f t="shared" si="109"/>
        <v>0</v>
      </c>
      <c r="BA492" s="122">
        <f t="shared" si="103"/>
        <v>2418255</v>
      </c>
      <c r="BB492" s="122">
        <f t="shared" si="104"/>
        <v>1600866</v>
      </c>
      <c r="BC492" s="122">
        <f t="shared" si="105"/>
        <v>4019121</v>
      </c>
      <c r="BD492" s="106"/>
      <c r="BE492" s="102"/>
      <c r="BF492" s="102"/>
      <c r="BG492" s="103"/>
      <c r="BH492" s="103"/>
      <c r="BI492" s="103"/>
      <c r="BJ492" s="102"/>
      <c r="BK492" s="102"/>
      <c r="BL492" s="102"/>
      <c r="BM492" s="102"/>
      <c r="BN492" s="102"/>
      <c r="BO492" s="102"/>
      <c r="BP492" s="102"/>
      <c r="BQ492" s="102"/>
      <c r="BR492" s="102"/>
      <c r="BS492" s="102"/>
      <c r="BT492" s="102"/>
      <c r="BU492" s="102"/>
      <c r="BV492" s="102"/>
      <c r="BW492" s="102"/>
      <c r="BX492" s="102"/>
      <c r="BY492" s="102"/>
      <c r="BZ492" s="102"/>
      <c r="CA492" s="102"/>
      <c r="CB492" s="102"/>
      <c r="CC492" s="102"/>
      <c r="CD492" s="102"/>
      <c r="CE492" s="102"/>
      <c r="CF492" s="102"/>
      <c r="CG492" s="102"/>
      <c r="CH492" s="102"/>
      <c r="CI492" s="102"/>
      <c r="CJ492" s="102"/>
      <c r="CK492" s="102"/>
      <c r="CL492" s="102"/>
      <c r="CM492" s="102"/>
      <c r="CN492" s="102"/>
      <c r="CO492" s="102"/>
      <c r="CP492" s="102"/>
      <c r="CQ492" s="102"/>
      <c r="CR492" s="102"/>
    </row>
    <row r="493" spans="1:96" x14ac:dyDescent="0.25">
      <c r="A493" s="106" t="s">
        <v>140</v>
      </c>
      <c r="B493" s="105" t="s">
        <v>206</v>
      </c>
      <c r="C493" s="106" t="s">
        <v>142</v>
      </c>
      <c r="D493" s="132">
        <v>8834916</v>
      </c>
      <c r="E493" s="105" t="s">
        <v>2267</v>
      </c>
      <c r="F493" s="107" t="s">
        <v>2268</v>
      </c>
      <c r="G493" s="106" t="s">
        <v>856</v>
      </c>
      <c r="H493" s="107" t="s">
        <v>2269</v>
      </c>
      <c r="I493" s="108" t="s">
        <v>385</v>
      </c>
      <c r="J493" s="108">
        <v>492</v>
      </c>
      <c r="K493" s="108"/>
      <c r="L493" s="109"/>
      <c r="M493" s="110"/>
      <c r="N493" s="160" t="s">
        <v>2270</v>
      </c>
      <c r="O493" s="110"/>
      <c r="P493" s="110" t="s">
        <v>103</v>
      </c>
      <c r="Q493" s="107" t="s">
        <v>104</v>
      </c>
      <c r="R493" s="109" t="s">
        <v>186</v>
      </c>
      <c r="S493" s="112" t="s">
        <v>267</v>
      </c>
      <c r="T493" s="113"/>
      <c r="U493" s="133"/>
      <c r="V493" s="115">
        <v>29293</v>
      </c>
      <c r="W493" s="115">
        <f t="shared" ca="1" si="108"/>
        <v>42293.432304166665</v>
      </c>
      <c r="X493" s="116">
        <f t="shared" ref="X493:X556" ca="1" si="112">DAYS360(V493,W493)/365</f>
        <v>35.104109589041094</v>
      </c>
      <c r="Y493" s="117">
        <v>40771</v>
      </c>
      <c r="Z493" s="108">
        <f t="shared" ref="Z493:Z537" ca="1" si="113">DAYS360(Y493,W493)/365</f>
        <v>4.1095890410958908</v>
      </c>
      <c r="AA493" s="118"/>
      <c r="AB493" s="119" t="s">
        <v>108</v>
      </c>
      <c r="AC493" s="119" t="s">
        <v>252</v>
      </c>
      <c r="AD493" s="120" t="s">
        <v>282</v>
      </c>
      <c r="AE493" s="119" t="s">
        <v>269</v>
      </c>
      <c r="AF493" s="108">
        <v>141</v>
      </c>
      <c r="AG493" s="108" t="s">
        <v>112</v>
      </c>
      <c r="AH493" s="108" t="s">
        <v>212</v>
      </c>
      <c r="AI493" s="108" t="s">
        <v>196</v>
      </c>
      <c r="AJ493" s="108"/>
      <c r="AK493" s="115"/>
      <c r="AL493" s="115"/>
      <c r="AM493" s="115"/>
      <c r="AN493" s="15" t="s">
        <v>2271</v>
      </c>
      <c r="AO493" s="121">
        <f>VLOOKUP(I493,[3]DATOS!$B$6:$D$46,3)</f>
        <v>866229</v>
      </c>
      <c r="AP493" s="122">
        <f t="shared" si="100"/>
        <v>563049</v>
      </c>
      <c r="AQ493" s="122">
        <f t="shared" si="101"/>
        <v>1429278</v>
      </c>
      <c r="AR493" s="122">
        <f t="shared" si="102"/>
        <v>74000</v>
      </c>
      <c r="AS493" s="122">
        <v>0</v>
      </c>
      <c r="AT493" s="122">
        <v>0</v>
      </c>
      <c r="AU493" s="122"/>
      <c r="AV493" s="122">
        <v>0</v>
      </c>
      <c r="AW493" s="122">
        <f t="shared" si="107"/>
        <v>29000</v>
      </c>
      <c r="AX493" s="122">
        <v>0</v>
      </c>
      <c r="AY493" s="134">
        <f>ROUND(AO493*15%,0)</f>
        <v>129934</v>
      </c>
      <c r="AZ493" s="122">
        <f t="shared" si="109"/>
        <v>0</v>
      </c>
      <c r="BA493" s="122">
        <f t="shared" si="103"/>
        <v>940229</v>
      </c>
      <c r="BB493" s="122">
        <f t="shared" si="104"/>
        <v>721983</v>
      </c>
      <c r="BC493" s="122">
        <f t="shared" si="105"/>
        <v>1662212</v>
      </c>
      <c r="BD493" s="106"/>
      <c r="BE493" s="125" t="str">
        <f>+CONCATENATE(Q494,R494)</f>
        <v>Dirección de Investigaciones de Protección al Consumidor- Grupo de Trabajo de Supervisión Empresarial y Seguridad de Producto</v>
      </c>
      <c r="BH493" s="126"/>
      <c r="BI493" s="127"/>
    </row>
    <row r="494" spans="1:96" x14ac:dyDescent="0.25">
      <c r="A494" s="140" t="s">
        <v>255</v>
      </c>
      <c r="B494" s="105" t="s">
        <v>141</v>
      </c>
      <c r="C494" s="106" t="s">
        <v>142</v>
      </c>
      <c r="D494" s="238">
        <v>79760147</v>
      </c>
      <c r="E494" s="239" t="s">
        <v>2272</v>
      </c>
      <c r="F494" s="239" t="s">
        <v>2273</v>
      </c>
      <c r="G494" s="191" t="s">
        <v>36</v>
      </c>
      <c r="H494" s="107" t="s">
        <v>101</v>
      </c>
      <c r="I494" s="108" t="s">
        <v>102</v>
      </c>
      <c r="J494" s="108">
        <v>81</v>
      </c>
      <c r="K494" s="108"/>
      <c r="L494" s="109"/>
      <c r="M494" s="110"/>
      <c r="N494" s="109"/>
      <c r="O494" s="110"/>
      <c r="P494" s="110" t="s">
        <v>103</v>
      </c>
      <c r="Q494" s="107" t="s">
        <v>149</v>
      </c>
      <c r="R494" s="111" t="s">
        <v>912</v>
      </c>
      <c r="S494" s="189" t="s">
        <v>106</v>
      </c>
      <c r="T494" s="143" t="s">
        <v>107</v>
      </c>
      <c r="U494" s="240">
        <v>143509</v>
      </c>
      <c r="V494" s="145">
        <v>28518</v>
      </c>
      <c r="W494" s="146">
        <f t="shared" ca="1" si="108"/>
        <v>42293.432304166665</v>
      </c>
      <c r="X494" s="147">
        <f t="shared" ca="1" si="112"/>
        <v>37.200000000000003</v>
      </c>
      <c r="Y494" s="148">
        <v>40695</v>
      </c>
      <c r="Z494" s="147">
        <f t="shared" ca="1" si="113"/>
        <v>4.3150684931506849</v>
      </c>
      <c r="AA494" s="118"/>
      <c r="AB494" s="119" t="s">
        <v>108</v>
      </c>
      <c r="AC494" s="119" t="s">
        <v>109</v>
      </c>
      <c r="AD494" s="120" t="s">
        <v>110</v>
      </c>
      <c r="AE494" s="119" t="s">
        <v>154</v>
      </c>
      <c r="AF494" s="108">
        <v>3105</v>
      </c>
      <c r="AG494" s="108" t="s">
        <v>70</v>
      </c>
      <c r="AH494" s="149" t="s">
        <v>124</v>
      </c>
      <c r="AI494" s="149" t="s">
        <v>213</v>
      </c>
      <c r="AJ494" s="108"/>
      <c r="AK494" s="115" t="s">
        <v>2274</v>
      </c>
      <c r="AL494" s="115"/>
      <c r="AM494" s="115"/>
      <c r="AN494" s="29" t="s">
        <v>2275</v>
      </c>
      <c r="AO494" s="121">
        <f>VLOOKUP(I494,[3]DATOS!$B$6:$D$46,3)</f>
        <v>2418255</v>
      </c>
      <c r="AP494" s="122">
        <f t="shared" si="100"/>
        <v>1571866</v>
      </c>
      <c r="AQ494" s="122">
        <f t="shared" si="101"/>
        <v>3990121</v>
      </c>
      <c r="AR494" s="122">
        <f t="shared" si="102"/>
        <v>0</v>
      </c>
      <c r="AS494" s="122">
        <v>0</v>
      </c>
      <c r="AT494" s="122">
        <f>ROUND(+AQ494*20%,0)</f>
        <v>798024</v>
      </c>
      <c r="AU494" s="122"/>
      <c r="AV494" s="122">
        <v>0</v>
      </c>
      <c r="AW494" s="122">
        <f t="shared" si="107"/>
        <v>29000</v>
      </c>
      <c r="AX494" s="122">
        <v>0</v>
      </c>
      <c r="AY494" s="134">
        <f>ROUND(AO494*15%,0)</f>
        <v>362738</v>
      </c>
      <c r="AZ494" s="122">
        <f t="shared" si="109"/>
        <v>0</v>
      </c>
      <c r="BA494" s="122">
        <f t="shared" si="103"/>
        <v>3216279</v>
      </c>
      <c r="BB494" s="122">
        <f t="shared" si="104"/>
        <v>1963604</v>
      </c>
      <c r="BC494" s="122">
        <f t="shared" si="105"/>
        <v>5179883</v>
      </c>
      <c r="BD494" s="106"/>
      <c r="BS494" s="103"/>
      <c r="BT494" s="103"/>
    </row>
    <row r="495" spans="1:96" ht="25.5" x14ac:dyDescent="0.2">
      <c r="A495" s="106" t="s">
        <v>140</v>
      </c>
      <c r="B495" s="105" t="s">
        <v>141</v>
      </c>
      <c r="C495" s="106" t="s">
        <v>142</v>
      </c>
      <c r="D495" s="132">
        <v>79523823</v>
      </c>
      <c r="E495" s="105" t="s">
        <v>899</v>
      </c>
      <c r="F495" s="185" t="s">
        <v>2276</v>
      </c>
      <c r="G495" s="106" t="s">
        <v>36</v>
      </c>
      <c r="H495" s="107" t="s">
        <v>2277</v>
      </c>
      <c r="I495" s="108" t="s">
        <v>757</v>
      </c>
      <c r="J495" s="108">
        <v>15</v>
      </c>
      <c r="K495" s="108">
        <v>241</v>
      </c>
      <c r="L495" s="109" t="s">
        <v>146</v>
      </c>
      <c r="M495" s="110" t="s">
        <v>147</v>
      </c>
      <c r="N495" s="109"/>
      <c r="O495" s="110"/>
      <c r="P495" s="110" t="s">
        <v>103</v>
      </c>
      <c r="Q495" s="107" t="s">
        <v>217</v>
      </c>
      <c r="R495" s="111"/>
      <c r="S495" s="112" t="s">
        <v>556</v>
      </c>
      <c r="T495" s="113" t="s">
        <v>2278</v>
      </c>
      <c r="U495" s="133">
        <v>3808</v>
      </c>
      <c r="V495" s="115">
        <v>25928</v>
      </c>
      <c r="W495" s="115">
        <f t="shared" ca="1" si="108"/>
        <v>42293.432304166665</v>
      </c>
      <c r="X495" s="116">
        <f t="shared" ca="1" si="112"/>
        <v>44.19178082191781</v>
      </c>
      <c r="Y495" s="117">
        <v>35618</v>
      </c>
      <c r="Z495" s="108">
        <f t="shared" ca="1" si="113"/>
        <v>18.024657534246575</v>
      </c>
      <c r="AA495" s="118"/>
      <c r="AB495" s="119" t="s">
        <v>488</v>
      </c>
      <c r="AC495" s="119" t="s">
        <v>2279</v>
      </c>
      <c r="AD495" s="120"/>
      <c r="AE495" s="119" t="s">
        <v>336</v>
      </c>
      <c r="AF495" s="108">
        <v>2020</v>
      </c>
      <c r="AG495" s="108" t="s">
        <v>70</v>
      </c>
      <c r="AH495" s="108" t="s">
        <v>124</v>
      </c>
      <c r="AI495" s="108" t="s">
        <v>379</v>
      </c>
      <c r="AJ495" s="108"/>
      <c r="AK495" s="115">
        <v>40577</v>
      </c>
      <c r="AL495" s="171" t="s">
        <v>2280</v>
      </c>
      <c r="AM495" s="115"/>
      <c r="AN495" s="36" t="s">
        <v>2281</v>
      </c>
      <c r="AO495" s="121">
        <f>VLOOKUP(I495,[3]DATOS!$B$6:$D$46,3)</f>
        <v>4100816</v>
      </c>
      <c r="AP495" s="122">
        <f t="shared" si="100"/>
        <v>2665530</v>
      </c>
      <c r="AQ495" s="122">
        <f t="shared" si="101"/>
        <v>6766346</v>
      </c>
      <c r="AR495" s="122">
        <f t="shared" si="102"/>
        <v>0</v>
      </c>
      <c r="AS495" s="173">
        <f>ROUND(+AO495*45%,0)</f>
        <v>1845367</v>
      </c>
      <c r="AT495" s="122">
        <v>0</v>
      </c>
      <c r="AU495" s="122"/>
      <c r="AV495" s="122">
        <v>0</v>
      </c>
      <c r="AW495" s="122">
        <f t="shared" si="107"/>
        <v>29000</v>
      </c>
      <c r="AX495" s="122">
        <v>0</v>
      </c>
      <c r="AY495" s="134">
        <v>0</v>
      </c>
      <c r="AZ495" s="122">
        <f t="shared" si="109"/>
        <v>1199489</v>
      </c>
      <c r="BA495" s="122">
        <f t="shared" si="103"/>
        <v>5946183</v>
      </c>
      <c r="BB495" s="122">
        <f t="shared" si="104"/>
        <v>3894019</v>
      </c>
      <c r="BC495" s="122">
        <f t="shared" si="105"/>
        <v>9840202</v>
      </c>
      <c r="BD495" s="106"/>
    </row>
    <row r="496" spans="1:96" ht="25.5" x14ac:dyDescent="0.25">
      <c r="A496" s="106" t="s">
        <v>140</v>
      </c>
      <c r="B496" s="105" t="s">
        <v>141</v>
      </c>
      <c r="C496" s="106" t="s">
        <v>142</v>
      </c>
      <c r="D496" s="132">
        <v>79155697</v>
      </c>
      <c r="E496" s="105" t="s">
        <v>2282</v>
      </c>
      <c r="F496" s="107" t="s">
        <v>2283</v>
      </c>
      <c r="G496" s="106" t="s">
        <v>36</v>
      </c>
      <c r="H496" s="107" t="s">
        <v>756</v>
      </c>
      <c r="I496" s="108" t="s">
        <v>757</v>
      </c>
      <c r="J496" s="108">
        <v>13</v>
      </c>
      <c r="K496" s="108"/>
      <c r="L496" s="109"/>
      <c r="M496" s="110"/>
      <c r="N496" s="109"/>
      <c r="O496" s="110"/>
      <c r="P496" s="110" t="s">
        <v>103</v>
      </c>
      <c r="Q496" s="107" t="s">
        <v>274</v>
      </c>
      <c r="R496" s="111" t="s">
        <v>120</v>
      </c>
      <c r="S496" s="112" t="s">
        <v>106</v>
      </c>
      <c r="T496" s="113" t="s">
        <v>2284</v>
      </c>
      <c r="U496" s="133" t="s">
        <v>2285</v>
      </c>
      <c r="V496" s="115">
        <v>22982</v>
      </c>
      <c r="W496" s="115">
        <f t="shared" ca="1" si="108"/>
        <v>42293.432304166665</v>
      </c>
      <c r="X496" s="116">
        <f t="shared" ca="1" si="112"/>
        <v>52.147945205479452</v>
      </c>
      <c r="Y496" s="117">
        <v>40665</v>
      </c>
      <c r="Z496" s="108">
        <f t="shared" ca="1" si="113"/>
        <v>4.3945205479452056</v>
      </c>
      <c r="AA496" s="118"/>
      <c r="AB496" s="119" t="s">
        <v>168</v>
      </c>
      <c r="AC496" s="119" t="s">
        <v>168</v>
      </c>
      <c r="AD496" s="120"/>
      <c r="AE496" s="119" t="s">
        <v>336</v>
      </c>
      <c r="AF496" s="108">
        <v>7010</v>
      </c>
      <c r="AG496" s="108" t="s">
        <v>70</v>
      </c>
      <c r="AH496" s="108" t="s">
        <v>690</v>
      </c>
      <c r="AI496" s="108" t="s">
        <v>114</v>
      </c>
      <c r="AJ496" s="108"/>
      <c r="AK496" s="115">
        <v>40945</v>
      </c>
      <c r="AL496" s="115"/>
      <c r="AM496" s="115"/>
      <c r="AN496" s="15" t="s">
        <v>2286</v>
      </c>
      <c r="AO496" s="121">
        <f>VLOOKUP(I496,[3]DATOS!$B$6:$D$46,3)</f>
        <v>4100816</v>
      </c>
      <c r="AP496" s="122">
        <f t="shared" si="100"/>
        <v>2665530</v>
      </c>
      <c r="AQ496" s="122">
        <f t="shared" si="101"/>
        <v>6766346</v>
      </c>
      <c r="AR496" s="122">
        <f t="shared" si="102"/>
        <v>0</v>
      </c>
      <c r="AS496" s="173">
        <f>ROUND(+AO496*35%,0)</f>
        <v>1435286</v>
      </c>
      <c r="AT496" s="122">
        <v>0</v>
      </c>
      <c r="AU496" s="122"/>
      <c r="AV496" s="122">
        <v>0</v>
      </c>
      <c r="AW496" s="122">
        <f t="shared" si="107"/>
        <v>29000</v>
      </c>
      <c r="AX496" s="122">
        <v>0</v>
      </c>
      <c r="AY496" s="134">
        <f>ROUND(AO496*15%,0)</f>
        <v>615122</v>
      </c>
      <c r="AZ496" s="122">
        <f t="shared" si="109"/>
        <v>932936</v>
      </c>
      <c r="BA496" s="122">
        <f t="shared" si="103"/>
        <v>5536102</v>
      </c>
      <c r="BB496" s="122">
        <f t="shared" si="104"/>
        <v>4242588</v>
      </c>
      <c r="BC496" s="122">
        <f t="shared" si="105"/>
        <v>9778690</v>
      </c>
      <c r="BD496" s="106"/>
      <c r="BE496" s="125" t="str">
        <f>+CONCATENATE(Q497,R497)</f>
        <v>Oficina de Control Interno</v>
      </c>
      <c r="BH496" s="135"/>
      <c r="BI496" s="127"/>
    </row>
    <row r="497" spans="1:95" x14ac:dyDescent="0.25">
      <c r="A497" s="85" t="s">
        <v>95</v>
      </c>
      <c r="B497" s="86" t="s">
        <v>96</v>
      </c>
      <c r="C497" s="85" t="s">
        <v>97</v>
      </c>
      <c r="D497" s="87">
        <v>63539537</v>
      </c>
      <c r="E497" s="86" t="s">
        <v>2287</v>
      </c>
      <c r="F497" s="88" t="s">
        <v>2288</v>
      </c>
      <c r="G497" s="85" t="s">
        <v>286</v>
      </c>
      <c r="H497" s="88" t="s">
        <v>101</v>
      </c>
      <c r="I497" s="89" t="s">
        <v>159</v>
      </c>
      <c r="J497" s="89"/>
      <c r="K497" s="89"/>
      <c r="L497" s="88"/>
      <c r="M497" s="89"/>
      <c r="N497" s="90"/>
      <c r="O497" s="91"/>
      <c r="P497" s="91" t="s">
        <v>103</v>
      </c>
      <c r="Q497" s="88" t="s">
        <v>386</v>
      </c>
      <c r="R497" s="157"/>
      <c r="S497" s="92" t="s">
        <v>2289</v>
      </c>
      <c r="T497" s="92" t="s">
        <v>1238</v>
      </c>
      <c r="U497" s="94" t="s">
        <v>195</v>
      </c>
      <c r="V497" s="95">
        <v>30425</v>
      </c>
      <c r="W497" s="95">
        <f t="shared" ca="1" si="108"/>
        <v>42293.432304166665</v>
      </c>
      <c r="X497" s="96">
        <f t="shared" ca="1" si="112"/>
        <v>32.046575342465751</v>
      </c>
      <c r="Y497" s="97">
        <v>40994</v>
      </c>
      <c r="Z497" s="89">
        <f t="shared" ca="1" si="113"/>
        <v>3.506849315068493</v>
      </c>
      <c r="AA497" s="118"/>
      <c r="AB497" s="99" t="s">
        <v>108</v>
      </c>
      <c r="AC497" s="99" t="s">
        <v>109</v>
      </c>
      <c r="AD497" s="99" t="s">
        <v>110</v>
      </c>
      <c r="AE497" s="99" t="s">
        <v>111</v>
      </c>
      <c r="AF497" s="108">
        <v>20</v>
      </c>
      <c r="AG497" s="108" t="s">
        <v>112</v>
      </c>
      <c r="AH497" s="89" t="s">
        <v>113</v>
      </c>
      <c r="AI497" s="89" t="s">
        <v>155</v>
      </c>
      <c r="AJ497" s="89"/>
      <c r="AK497" s="95">
        <v>41837</v>
      </c>
      <c r="AL497" s="95"/>
      <c r="AM497" s="95" t="s">
        <v>125</v>
      </c>
      <c r="AN497" s="11" t="s">
        <v>2290</v>
      </c>
      <c r="AO497" s="121">
        <f>VLOOKUP(I497,[3]DATOS!$B$6:$D$46,3)</f>
        <v>2049478</v>
      </c>
      <c r="AP497" s="122">
        <f t="shared" si="100"/>
        <v>1332161</v>
      </c>
      <c r="AQ497" s="101">
        <f t="shared" si="101"/>
        <v>3381639</v>
      </c>
      <c r="AR497" s="122">
        <f t="shared" si="102"/>
        <v>0</v>
      </c>
      <c r="AS497" s="101">
        <v>0</v>
      </c>
      <c r="AT497" s="101">
        <v>0</v>
      </c>
      <c r="AU497" s="101"/>
      <c r="AV497" s="101">
        <v>0</v>
      </c>
      <c r="AW497" s="101">
        <f t="shared" si="107"/>
        <v>29000</v>
      </c>
      <c r="AX497" s="101">
        <v>0</v>
      </c>
      <c r="AY497" s="134">
        <f>ROUND(AO497*15%,0)</f>
        <v>307422</v>
      </c>
      <c r="AZ497" s="101">
        <f t="shared" si="109"/>
        <v>0</v>
      </c>
      <c r="BA497" s="122">
        <f t="shared" si="103"/>
        <v>2049478</v>
      </c>
      <c r="BB497" s="122">
        <f t="shared" si="104"/>
        <v>1668583</v>
      </c>
      <c r="BC497" s="122">
        <f t="shared" si="105"/>
        <v>3718061</v>
      </c>
      <c r="BD497" s="106"/>
      <c r="BE497" s="125" t="e">
        <f>+CONCATENATE(#REF!,#REF!)</f>
        <v>#REF!</v>
      </c>
      <c r="BH497" s="135"/>
      <c r="BI497" s="127"/>
    </row>
    <row r="498" spans="1:95" x14ac:dyDescent="0.25">
      <c r="A498" s="106" t="s">
        <v>95</v>
      </c>
      <c r="B498" s="105" t="s">
        <v>96</v>
      </c>
      <c r="C498" s="106" t="s">
        <v>97</v>
      </c>
      <c r="D498" s="132">
        <v>1032371503</v>
      </c>
      <c r="E498" s="105" t="s">
        <v>2291</v>
      </c>
      <c r="F498" s="107" t="s">
        <v>2292</v>
      </c>
      <c r="G498" s="106" t="s">
        <v>36</v>
      </c>
      <c r="H498" s="107" t="s">
        <v>101</v>
      </c>
      <c r="I498" s="108" t="s">
        <v>147</v>
      </c>
      <c r="J498" s="108"/>
      <c r="K498" s="108"/>
      <c r="L498" s="107"/>
      <c r="M498" s="108"/>
      <c r="N498" s="109"/>
      <c r="O498" s="110"/>
      <c r="P498" s="110" t="s">
        <v>202</v>
      </c>
      <c r="Q498" s="107" t="s">
        <v>203</v>
      </c>
      <c r="R498" s="109" t="s">
        <v>611</v>
      </c>
      <c r="S498" s="112" t="s">
        <v>106</v>
      </c>
      <c r="T498" s="112"/>
      <c r="U498" s="133">
        <v>201763</v>
      </c>
      <c r="V498" s="115">
        <v>31677</v>
      </c>
      <c r="W498" s="115">
        <f t="shared" ca="1" si="108"/>
        <v>42293.432304166665</v>
      </c>
      <c r="X498" s="116">
        <f t="shared" ca="1" si="112"/>
        <v>28.668493150684931</v>
      </c>
      <c r="Y498" s="117">
        <v>41143</v>
      </c>
      <c r="Z498" s="108">
        <f t="shared" ca="1" si="113"/>
        <v>3.106849315068493</v>
      </c>
      <c r="AA498" s="118"/>
      <c r="AB498" s="119" t="s">
        <v>108</v>
      </c>
      <c r="AC498" s="119" t="s">
        <v>109</v>
      </c>
      <c r="AD498" s="120" t="s">
        <v>110</v>
      </c>
      <c r="AE498" s="119" t="s">
        <v>111</v>
      </c>
      <c r="AF498" s="108">
        <v>4030</v>
      </c>
      <c r="AG498" s="108" t="s">
        <v>70</v>
      </c>
      <c r="AH498" s="108" t="s">
        <v>124</v>
      </c>
      <c r="AI498" s="89" t="s">
        <v>155</v>
      </c>
      <c r="AJ498" s="108"/>
      <c r="AK498" s="115">
        <v>41837</v>
      </c>
      <c r="AL498" s="115"/>
      <c r="AM498" s="115"/>
      <c r="AN498" s="16" t="s">
        <v>2293</v>
      </c>
      <c r="AO498" s="121">
        <f>VLOOKUP(I498,[3]DATOS!$B$6:$D$46,3)</f>
        <v>1887093</v>
      </c>
      <c r="AP498" s="122">
        <f t="shared" si="100"/>
        <v>1226610</v>
      </c>
      <c r="AQ498" s="122">
        <f t="shared" si="101"/>
        <v>3113703</v>
      </c>
      <c r="AR498" s="122">
        <f t="shared" si="102"/>
        <v>0</v>
      </c>
      <c r="AS498" s="122">
        <v>0</v>
      </c>
      <c r="AT498" s="122">
        <v>0</v>
      </c>
      <c r="AU498" s="122"/>
      <c r="AV498" s="122">
        <v>0</v>
      </c>
      <c r="AW498" s="122">
        <f t="shared" si="107"/>
        <v>29000</v>
      </c>
      <c r="AX498" s="122">
        <v>0</v>
      </c>
      <c r="AY498" s="134">
        <v>0</v>
      </c>
      <c r="AZ498" s="122">
        <f t="shared" si="109"/>
        <v>0</v>
      </c>
      <c r="BA498" s="122">
        <f t="shared" si="103"/>
        <v>1887093</v>
      </c>
      <c r="BB498" s="122">
        <f t="shared" si="104"/>
        <v>1255610</v>
      </c>
      <c r="BC498" s="122">
        <f t="shared" si="105"/>
        <v>3142703</v>
      </c>
      <c r="BD498" s="106"/>
    </row>
    <row r="499" spans="1:95" x14ac:dyDescent="0.25">
      <c r="A499" s="106" t="s">
        <v>140</v>
      </c>
      <c r="B499" s="105" t="s">
        <v>206</v>
      </c>
      <c r="C499" s="106" t="s">
        <v>142</v>
      </c>
      <c r="D499" s="132">
        <v>19204719</v>
      </c>
      <c r="E499" s="105" t="s">
        <v>2263</v>
      </c>
      <c r="F499" s="107" t="s">
        <v>2294</v>
      </c>
      <c r="G499" s="106" t="s">
        <v>36</v>
      </c>
      <c r="H499" s="107" t="s">
        <v>1199</v>
      </c>
      <c r="I499" s="108" t="s">
        <v>902</v>
      </c>
      <c r="J499" s="108">
        <v>497</v>
      </c>
      <c r="K499" s="108"/>
      <c r="L499" s="109"/>
      <c r="M499" s="110"/>
      <c r="N499" s="109"/>
      <c r="O499" s="110"/>
      <c r="P499" s="110" t="s">
        <v>202</v>
      </c>
      <c r="Q499" s="107" t="s">
        <v>342</v>
      </c>
      <c r="R499" s="111" t="s">
        <v>120</v>
      </c>
      <c r="S499" s="112" t="s">
        <v>267</v>
      </c>
      <c r="T499" s="113"/>
      <c r="U499" s="133"/>
      <c r="V499" s="115">
        <v>19482</v>
      </c>
      <c r="W499" s="115">
        <f t="shared" ca="1" si="108"/>
        <v>42293.432304166665</v>
      </c>
      <c r="X499" s="116">
        <f t="shared" ca="1" si="112"/>
        <v>61.597260273972601</v>
      </c>
      <c r="Y499" s="117">
        <v>40211</v>
      </c>
      <c r="Z499" s="108">
        <f t="shared" ca="1" si="113"/>
        <v>5.6273972602739724</v>
      </c>
      <c r="AA499" s="118"/>
      <c r="AB499" s="119" t="s">
        <v>108</v>
      </c>
      <c r="AC499" s="119" t="s">
        <v>252</v>
      </c>
      <c r="AD499" s="120" t="s">
        <v>110</v>
      </c>
      <c r="AE499" s="119" t="s">
        <v>269</v>
      </c>
      <c r="AF499" s="108">
        <v>6000</v>
      </c>
      <c r="AG499" s="108" t="s">
        <v>70</v>
      </c>
      <c r="AH499" s="108" t="s">
        <v>690</v>
      </c>
      <c r="AI499" s="108" t="s">
        <v>114</v>
      </c>
      <c r="AJ499" s="108"/>
      <c r="AK499" s="115"/>
      <c r="AL499" s="115"/>
      <c r="AM499" s="115"/>
      <c r="AN499" s="17" t="s">
        <v>2295</v>
      </c>
      <c r="AO499" s="121">
        <f>VLOOKUP(I499,[3]DATOS!$B$6:$D$46,3)</f>
        <v>866229</v>
      </c>
      <c r="AP499" s="122">
        <f t="shared" si="100"/>
        <v>563049</v>
      </c>
      <c r="AQ499" s="122">
        <f t="shared" si="101"/>
        <v>1429278</v>
      </c>
      <c r="AR499" s="122">
        <f t="shared" si="102"/>
        <v>74000</v>
      </c>
      <c r="AS499" s="122">
        <v>0</v>
      </c>
      <c r="AT499" s="122">
        <v>0</v>
      </c>
      <c r="AU499" s="122"/>
      <c r="AV499" s="122">
        <v>0</v>
      </c>
      <c r="AW499" s="122">
        <f t="shared" si="107"/>
        <v>29000</v>
      </c>
      <c r="AX499" s="122">
        <v>0</v>
      </c>
      <c r="AY499" s="134">
        <v>0</v>
      </c>
      <c r="AZ499" s="122">
        <f t="shared" si="109"/>
        <v>0</v>
      </c>
      <c r="BA499" s="122">
        <f t="shared" si="103"/>
        <v>940229</v>
      </c>
      <c r="BB499" s="122">
        <f t="shared" si="104"/>
        <v>592049</v>
      </c>
      <c r="BC499" s="122">
        <f t="shared" si="105"/>
        <v>1532278</v>
      </c>
      <c r="BD499" s="106"/>
      <c r="BE499" s="125" t="str">
        <f t="shared" ref="BE499:BE507" si="114">+CONCATENATE(Q500,R500)</f>
        <v>Despacho del Superintendente Delegado para la Protección del Consumidor</v>
      </c>
      <c r="BH499" s="126"/>
      <c r="BI499" s="127"/>
    </row>
    <row r="500" spans="1:95" ht="25.5" x14ac:dyDescent="0.25">
      <c r="A500" s="106" t="s">
        <v>140</v>
      </c>
      <c r="B500" s="105" t="s">
        <v>141</v>
      </c>
      <c r="C500" s="106" t="s">
        <v>142</v>
      </c>
      <c r="D500" s="132">
        <v>79942242</v>
      </c>
      <c r="E500" s="105" t="s">
        <v>2296</v>
      </c>
      <c r="F500" s="107" t="s">
        <v>2297</v>
      </c>
      <c r="G500" s="144" t="s">
        <v>36</v>
      </c>
      <c r="H500" s="107" t="s">
        <v>376</v>
      </c>
      <c r="I500" s="108" t="s">
        <v>377</v>
      </c>
      <c r="J500" s="108">
        <v>4</v>
      </c>
      <c r="K500" s="108"/>
      <c r="L500" s="109"/>
      <c r="M500" s="110"/>
      <c r="N500" s="109"/>
      <c r="O500" s="110"/>
      <c r="P500" s="110" t="s">
        <v>202</v>
      </c>
      <c r="Q500" s="107" t="s">
        <v>352</v>
      </c>
      <c r="R500" s="111" t="s">
        <v>120</v>
      </c>
      <c r="S500" s="112" t="s">
        <v>106</v>
      </c>
      <c r="T500" s="113" t="s">
        <v>2298</v>
      </c>
      <c r="U500" s="133">
        <v>132404</v>
      </c>
      <c r="V500" s="115">
        <v>27990</v>
      </c>
      <c r="W500" s="115">
        <f t="shared" ca="1" si="108"/>
        <v>42293.432304166665</v>
      </c>
      <c r="X500" s="116">
        <f t="shared" ca="1" si="112"/>
        <v>38.624657534246573</v>
      </c>
      <c r="Y500" s="117">
        <v>41429</v>
      </c>
      <c r="Z500" s="108">
        <f t="shared" ca="1" si="113"/>
        <v>2.3342465753424659</v>
      </c>
      <c r="AA500" s="118"/>
      <c r="AB500" s="119" t="s">
        <v>168</v>
      </c>
      <c r="AC500" s="119" t="s">
        <v>168</v>
      </c>
      <c r="AD500" s="120"/>
      <c r="AE500" s="119" t="s">
        <v>336</v>
      </c>
      <c r="AF500" s="108">
        <v>3000</v>
      </c>
      <c r="AG500" s="108" t="s">
        <v>70</v>
      </c>
      <c r="AH500" s="108" t="s">
        <v>124</v>
      </c>
      <c r="AI500" s="108" t="s">
        <v>155</v>
      </c>
      <c r="AJ500" s="108"/>
      <c r="AK500" s="115"/>
      <c r="AL500" s="115"/>
      <c r="AM500" s="115"/>
      <c r="AN500" s="16" t="s">
        <v>2299</v>
      </c>
      <c r="AO500" s="121">
        <f>VLOOKUP(I500,[3]DATOS!$B$6:$D$46,3)</f>
        <v>5920733</v>
      </c>
      <c r="AP500" s="122">
        <f t="shared" si="100"/>
        <v>3848476</v>
      </c>
      <c r="AQ500" s="122">
        <f t="shared" si="101"/>
        <v>9769209</v>
      </c>
      <c r="AR500" s="122">
        <f t="shared" si="102"/>
        <v>0</v>
      </c>
      <c r="AS500" s="122">
        <f>ROUND(+AO500/2,0)</f>
        <v>2960367</v>
      </c>
      <c r="AT500" s="122">
        <v>0</v>
      </c>
      <c r="AU500" s="122"/>
      <c r="AV500" s="122">
        <v>0</v>
      </c>
      <c r="AW500" s="122">
        <f t="shared" si="107"/>
        <v>29000</v>
      </c>
      <c r="AX500" s="122">
        <v>0</v>
      </c>
      <c r="AY500" s="134">
        <f>ROUND(AO500*15%,0)</f>
        <v>888110</v>
      </c>
      <c r="AZ500" s="122">
        <f t="shared" si="109"/>
        <v>1924239</v>
      </c>
      <c r="BA500" s="122">
        <f t="shared" si="103"/>
        <v>8881100</v>
      </c>
      <c r="BB500" s="122">
        <f t="shared" si="104"/>
        <v>6689825</v>
      </c>
      <c r="BC500" s="122">
        <f t="shared" si="105"/>
        <v>15570925</v>
      </c>
      <c r="BD500" s="106"/>
      <c r="BE500" s="125" t="str">
        <f t="shared" si="114"/>
        <v>Secretaría General- Grupo de Trabajo de Notificaciones y Certificaciones</v>
      </c>
      <c r="BH500" s="126"/>
      <c r="BI500" s="127"/>
    </row>
    <row r="501" spans="1:95" x14ac:dyDescent="0.25">
      <c r="A501" s="106" t="s">
        <v>95</v>
      </c>
      <c r="B501" s="105" t="s">
        <v>127</v>
      </c>
      <c r="C501" s="106" t="s">
        <v>97</v>
      </c>
      <c r="D501" s="132">
        <v>39762096</v>
      </c>
      <c r="E501" s="105" t="s">
        <v>2300</v>
      </c>
      <c r="F501" s="107" t="s">
        <v>2301</v>
      </c>
      <c r="G501" s="106" t="s">
        <v>36</v>
      </c>
      <c r="H501" s="107" t="s">
        <v>130</v>
      </c>
      <c r="I501" s="108" t="s">
        <v>131</v>
      </c>
      <c r="J501" s="108">
        <v>417</v>
      </c>
      <c r="K501" s="108"/>
      <c r="L501" s="109"/>
      <c r="M501" s="110"/>
      <c r="N501" s="160" t="s">
        <v>2302</v>
      </c>
      <c r="O501" s="110"/>
      <c r="P501" s="110" t="s">
        <v>103</v>
      </c>
      <c r="Q501" s="107" t="s">
        <v>167</v>
      </c>
      <c r="R501" s="111" t="s">
        <v>226</v>
      </c>
      <c r="S501" s="112" t="s">
        <v>2303</v>
      </c>
      <c r="T501" s="113"/>
      <c r="U501" s="133">
        <v>26916</v>
      </c>
      <c r="V501" s="115">
        <v>26867</v>
      </c>
      <c r="W501" s="115">
        <f t="shared" ca="1" si="108"/>
        <v>42293.432304166665</v>
      </c>
      <c r="X501" s="116">
        <f t="shared" ca="1" si="112"/>
        <v>41.654794520547945</v>
      </c>
      <c r="Y501" s="117">
        <v>40928</v>
      </c>
      <c r="Z501" s="108">
        <f t="shared" ca="1" si="113"/>
        <v>3.6876712328767125</v>
      </c>
      <c r="AA501" s="118"/>
      <c r="AB501" s="119" t="s">
        <v>108</v>
      </c>
      <c r="AC501" s="119" t="s">
        <v>136</v>
      </c>
      <c r="AD501" s="120" t="s">
        <v>282</v>
      </c>
      <c r="AE501" s="119" t="s">
        <v>137</v>
      </c>
      <c r="AF501" s="108">
        <v>107</v>
      </c>
      <c r="AG501" s="108" t="s">
        <v>112</v>
      </c>
      <c r="AH501" s="108" t="s">
        <v>124</v>
      </c>
      <c r="AI501" s="108" t="s">
        <v>114</v>
      </c>
      <c r="AJ501" s="108"/>
      <c r="AK501" s="115"/>
      <c r="AL501" s="115"/>
      <c r="AM501" s="115"/>
      <c r="AN501" s="17" t="s">
        <v>2304</v>
      </c>
      <c r="AO501" s="121">
        <f>VLOOKUP(I501,[3]DATOS!$B$6:$D$46,3)</f>
        <v>1110954</v>
      </c>
      <c r="AP501" s="122">
        <f t="shared" si="100"/>
        <v>722120</v>
      </c>
      <c r="AQ501" s="122">
        <f t="shared" si="101"/>
        <v>1833074</v>
      </c>
      <c r="AR501" s="122">
        <f t="shared" si="102"/>
        <v>74000</v>
      </c>
      <c r="AS501" s="122">
        <v>0</v>
      </c>
      <c r="AT501" s="122">
        <v>0</v>
      </c>
      <c r="AU501" s="122"/>
      <c r="AV501" s="122">
        <v>0</v>
      </c>
      <c r="AW501" s="122">
        <f t="shared" si="107"/>
        <v>29000</v>
      </c>
      <c r="AX501" s="122">
        <v>0</v>
      </c>
      <c r="AY501" s="134">
        <f>ROUND(AO501*15%,0)</f>
        <v>166643</v>
      </c>
      <c r="AZ501" s="122">
        <f t="shared" si="109"/>
        <v>0</v>
      </c>
      <c r="BA501" s="122">
        <f t="shared" si="103"/>
        <v>1184954</v>
      </c>
      <c r="BB501" s="122">
        <f t="shared" si="104"/>
        <v>917763</v>
      </c>
      <c r="BC501" s="122">
        <f t="shared" si="105"/>
        <v>2102717</v>
      </c>
      <c r="BD501" s="106"/>
      <c r="BE501" s="125" t="str">
        <f t="shared" si="114"/>
        <v>Oficina Asesora de Planeación- Grupo de Trabajo de Estudios Económicos</v>
      </c>
      <c r="BH501" s="126"/>
      <c r="BI501" s="127"/>
    </row>
    <row r="502" spans="1:95" x14ac:dyDescent="0.25">
      <c r="A502" s="241" t="s">
        <v>95</v>
      </c>
      <c r="B502" s="242" t="s">
        <v>96</v>
      </c>
      <c r="C502" s="241" t="s">
        <v>97</v>
      </c>
      <c r="D502" s="243">
        <v>1022341010</v>
      </c>
      <c r="E502" s="242" t="s">
        <v>2305</v>
      </c>
      <c r="F502" s="244" t="s">
        <v>2306</v>
      </c>
      <c r="G502" s="245" t="s">
        <v>36</v>
      </c>
      <c r="H502" s="244" t="s">
        <v>620</v>
      </c>
      <c r="I502" s="168" t="s">
        <v>422</v>
      </c>
      <c r="J502" s="168">
        <v>56</v>
      </c>
      <c r="K502" s="168"/>
      <c r="L502" s="246"/>
      <c r="M502" s="247"/>
      <c r="N502" s="246"/>
      <c r="O502" s="247"/>
      <c r="P502" s="247" t="s">
        <v>103</v>
      </c>
      <c r="Q502" s="244" t="s">
        <v>28</v>
      </c>
      <c r="R502" s="248" t="s">
        <v>628</v>
      </c>
      <c r="S502" s="203" t="s">
        <v>360</v>
      </c>
      <c r="T502" s="249" t="s">
        <v>1381</v>
      </c>
      <c r="U502" s="245">
        <v>36726</v>
      </c>
      <c r="V502" s="208">
        <v>32111</v>
      </c>
      <c r="W502" s="208">
        <f t="shared" ca="1" si="108"/>
        <v>42293.432304166665</v>
      </c>
      <c r="X502" s="250">
        <f t="shared" ca="1" si="112"/>
        <v>27.495890410958904</v>
      </c>
      <c r="Y502" s="251">
        <v>40933</v>
      </c>
      <c r="Z502" s="168">
        <f t="shared" ca="1" si="113"/>
        <v>3.6739726027397261</v>
      </c>
      <c r="AA502" s="252"/>
      <c r="AB502" s="253" t="s">
        <v>108</v>
      </c>
      <c r="AC502" s="253" t="s">
        <v>109</v>
      </c>
      <c r="AD502" s="253" t="s">
        <v>110</v>
      </c>
      <c r="AE502" s="253" t="s">
        <v>111</v>
      </c>
      <c r="AF502" s="168">
        <v>18</v>
      </c>
      <c r="AG502" s="168" t="s">
        <v>112</v>
      </c>
      <c r="AH502" s="168" t="s">
        <v>113</v>
      </c>
      <c r="AI502" s="168" t="s">
        <v>155</v>
      </c>
      <c r="AJ502" s="168"/>
      <c r="AK502" s="208">
        <v>40953</v>
      </c>
      <c r="AL502" s="208"/>
      <c r="AM502" s="208" t="s">
        <v>197</v>
      </c>
      <c r="AN502" s="56" t="s">
        <v>2307</v>
      </c>
      <c r="AO502" s="254">
        <f>VLOOKUP(I502,[3]DATOS!$B$6:$D$46,3)</f>
        <v>2779762</v>
      </c>
      <c r="AP502" s="255">
        <f t="shared" si="100"/>
        <v>1806845</v>
      </c>
      <c r="AQ502" s="255">
        <f t="shared" si="101"/>
        <v>4586607</v>
      </c>
      <c r="AR502" s="255">
        <f t="shared" si="102"/>
        <v>0</v>
      </c>
      <c r="AS502" s="255">
        <v>0</v>
      </c>
      <c r="AT502" s="255">
        <v>0</v>
      </c>
      <c r="AU502" s="255"/>
      <c r="AV502" s="255">
        <v>0</v>
      </c>
      <c r="AW502" s="255">
        <f t="shared" si="107"/>
        <v>29000</v>
      </c>
      <c r="AX502" s="255">
        <v>0</v>
      </c>
      <c r="AY502" s="254">
        <f>ROUND(AO502*15%,0)</f>
        <v>416964</v>
      </c>
      <c r="AZ502" s="255">
        <f t="shared" si="109"/>
        <v>0</v>
      </c>
      <c r="BA502" s="255">
        <f t="shared" si="103"/>
        <v>2779762</v>
      </c>
      <c r="BB502" s="255">
        <f t="shared" si="104"/>
        <v>2252809</v>
      </c>
      <c r="BC502" s="255">
        <f t="shared" si="105"/>
        <v>5032571</v>
      </c>
      <c r="BD502" s="241"/>
      <c r="BE502" s="125" t="str">
        <f t="shared" si="114"/>
        <v>Dirección de Signos Distintivos- Grupo de Trabajo de Fondo</v>
      </c>
      <c r="BH502" s="126"/>
      <c r="BI502" s="127"/>
    </row>
    <row r="503" spans="1:95" x14ac:dyDescent="0.25">
      <c r="A503" s="140" t="s">
        <v>95</v>
      </c>
      <c r="B503" s="105" t="s">
        <v>96</v>
      </c>
      <c r="C503" s="106" t="s">
        <v>97</v>
      </c>
      <c r="D503" s="238">
        <v>52410848</v>
      </c>
      <c r="E503" s="239" t="s">
        <v>1181</v>
      </c>
      <c r="F503" s="239" t="s">
        <v>2308</v>
      </c>
      <c r="G503" s="191" t="s">
        <v>36</v>
      </c>
      <c r="H503" s="107" t="s">
        <v>101</v>
      </c>
      <c r="I503" s="108" t="s">
        <v>185</v>
      </c>
      <c r="J503" s="108">
        <v>331</v>
      </c>
      <c r="K503" s="108"/>
      <c r="L503" s="109"/>
      <c r="M503" s="110"/>
      <c r="N503" s="109"/>
      <c r="O503" s="110" t="s">
        <v>467</v>
      </c>
      <c r="P503" s="110" t="s">
        <v>103</v>
      </c>
      <c r="Q503" s="107" t="s">
        <v>321</v>
      </c>
      <c r="R503" s="109" t="s">
        <v>933</v>
      </c>
      <c r="S503" s="189" t="s">
        <v>106</v>
      </c>
      <c r="T503" s="143"/>
      <c r="U503" s="240">
        <v>158095</v>
      </c>
      <c r="V503" s="145">
        <v>29922</v>
      </c>
      <c r="W503" s="146">
        <f t="shared" ca="1" si="108"/>
        <v>42293.432304166665</v>
      </c>
      <c r="X503" s="147">
        <f t="shared" ca="1" si="112"/>
        <v>33.408219178082192</v>
      </c>
      <c r="Y503" s="148">
        <v>40736</v>
      </c>
      <c r="Z503" s="147">
        <f t="shared" ca="1" si="113"/>
        <v>4.2027397260273975</v>
      </c>
      <c r="AA503" s="118"/>
      <c r="AB503" s="119" t="s">
        <v>108</v>
      </c>
      <c r="AC503" s="119" t="s">
        <v>109</v>
      </c>
      <c r="AD503" s="120" t="s">
        <v>110</v>
      </c>
      <c r="AE503" s="119" t="s">
        <v>111</v>
      </c>
      <c r="AF503" s="108">
        <v>2012</v>
      </c>
      <c r="AG503" s="108" t="s">
        <v>70</v>
      </c>
      <c r="AH503" s="149" t="s">
        <v>260</v>
      </c>
      <c r="AI503" s="108" t="s">
        <v>114</v>
      </c>
      <c r="AJ503" s="108"/>
      <c r="AK503" s="115">
        <v>40931</v>
      </c>
      <c r="AL503" s="115"/>
      <c r="AM503" s="115" t="s">
        <v>197</v>
      </c>
      <c r="AN503" s="29" t="s">
        <v>2309</v>
      </c>
      <c r="AO503" s="121">
        <f>VLOOKUP(I503,[3]DATOS!$B$6:$D$46,3)</f>
        <v>1466526</v>
      </c>
      <c r="AP503" s="122">
        <f t="shared" si="100"/>
        <v>953242</v>
      </c>
      <c r="AQ503" s="122">
        <f t="shared" si="101"/>
        <v>2419768</v>
      </c>
      <c r="AR503" s="122">
        <f t="shared" si="102"/>
        <v>0</v>
      </c>
      <c r="AS503" s="122">
        <v>0</v>
      </c>
      <c r="AT503" s="122">
        <v>0</v>
      </c>
      <c r="AU503" s="122"/>
      <c r="AV503" s="122">
        <v>0</v>
      </c>
      <c r="AW503" s="122">
        <f t="shared" si="107"/>
        <v>29000</v>
      </c>
      <c r="AX503" s="122">
        <v>0</v>
      </c>
      <c r="AY503" s="134">
        <f>ROUND(AO503*15%,0)</f>
        <v>219979</v>
      </c>
      <c r="AZ503" s="122">
        <f t="shared" si="109"/>
        <v>0</v>
      </c>
      <c r="BA503" s="122">
        <f t="shared" si="103"/>
        <v>1466526</v>
      </c>
      <c r="BB503" s="122">
        <f t="shared" si="104"/>
        <v>1202221</v>
      </c>
      <c r="BC503" s="122">
        <f t="shared" si="105"/>
        <v>2668747</v>
      </c>
      <c r="BD503" s="106"/>
      <c r="BE503" s="125" t="str">
        <f t="shared" si="114"/>
        <v>Despacho del Superintendente Delegado para Asuntos Jurisdiccionales- Grupo de Trabajo de Calificación</v>
      </c>
      <c r="BH503" s="126"/>
      <c r="BI503" s="127"/>
      <c r="CP503" s="128"/>
      <c r="CQ503" s="128"/>
    </row>
    <row r="504" spans="1:95" x14ac:dyDescent="0.25">
      <c r="A504" s="106" t="s">
        <v>95</v>
      </c>
      <c r="B504" s="105" t="s">
        <v>96</v>
      </c>
      <c r="C504" s="106" t="s">
        <v>97</v>
      </c>
      <c r="D504" s="132">
        <v>1032383050</v>
      </c>
      <c r="E504" s="105" t="s">
        <v>2310</v>
      </c>
      <c r="F504" s="107" t="s">
        <v>2311</v>
      </c>
      <c r="G504" s="106" t="s">
        <v>36</v>
      </c>
      <c r="H504" s="107" t="s">
        <v>101</v>
      </c>
      <c r="I504" s="108" t="s">
        <v>185</v>
      </c>
      <c r="J504" s="108">
        <v>363</v>
      </c>
      <c r="K504" s="108"/>
      <c r="L504" s="107"/>
      <c r="M504" s="108"/>
      <c r="N504" s="160" t="s">
        <v>2312</v>
      </c>
      <c r="O504" s="110"/>
      <c r="P504" s="110" t="s">
        <v>202</v>
      </c>
      <c r="Q504" s="107" t="s">
        <v>203</v>
      </c>
      <c r="R504" s="109" t="s">
        <v>611</v>
      </c>
      <c r="S504" s="112" t="s">
        <v>106</v>
      </c>
      <c r="T504" s="112"/>
      <c r="U504" s="133">
        <v>205395</v>
      </c>
      <c r="V504" s="115">
        <v>31653</v>
      </c>
      <c r="W504" s="115">
        <f t="shared" ca="1" si="108"/>
        <v>42293.432304166665</v>
      </c>
      <c r="X504" s="116">
        <f t="shared" ca="1" si="112"/>
        <v>28.731506849315068</v>
      </c>
      <c r="Y504" s="117">
        <v>41380</v>
      </c>
      <c r="Z504" s="108">
        <f t="shared" ca="1" si="113"/>
        <v>2.4657534246575343</v>
      </c>
      <c r="AA504" s="118"/>
      <c r="AB504" s="119" t="s">
        <v>108</v>
      </c>
      <c r="AC504" s="119" t="s">
        <v>109</v>
      </c>
      <c r="AD504" s="120" t="s">
        <v>282</v>
      </c>
      <c r="AE504" s="119" t="s">
        <v>111</v>
      </c>
      <c r="AF504" s="108">
        <v>4030</v>
      </c>
      <c r="AG504" s="108" t="s">
        <v>70</v>
      </c>
      <c r="AH504" s="108" t="s">
        <v>160</v>
      </c>
      <c r="AI504" s="108" t="s">
        <v>155</v>
      </c>
      <c r="AJ504" s="108"/>
      <c r="AK504" s="115"/>
      <c r="AL504" s="115"/>
      <c r="AM504" s="115"/>
      <c r="AN504" s="16" t="s">
        <v>2313</v>
      </c>
      <c r="AO504" s="121">
        <f>VLOOKUP(I504,[3]DATOS!$B$6:$D$46,3)</f>
        <v>1466526</v>
      </c>
      <c r="AP504" s="122">
        <f t="shared" si="100"/>
        <v>953242</v>
      </c>
      <c r="AQ504" s="122">
        <f t="shared" si="101"/>
        <v>2419768</v>
      </c>
      <c r="AR504" s="122">
        <f t="shared" si="102"/>
        <v>0</v>
      </c>
      <c r="AS504" s="122">
        <v>0</v>
      </c>
      <c r="AT504" s="122">
        <v>0</v>
      </c>
      <c r="AU504" s="122"/>
      <c r="AV504" s="122">
        <v>0</v>
      </c>
      <c r="AW504" s="122">
        <f t="shared" si="107"/>
        <v>29000</v>
      </c>
      <c r="AX504" s="122">
        <v>0</v>
      </c>
      <c r="AY504" s="134">
        <v>0</v>
      </c>
      <c r="AZ504" s="122">
        <f t="shared" si="109"/>
        <v>0</v>
      </c>
      <c r="BA504" s="122">
        <f t="shared" si="103"/>
        <v>1466526</v>
      </c>
      <c r="BB504" s="122">
        <f t="shared" si="104"/>
        <v>982242</v>
      </c>
      <c r="BC504" s="122">
        <f t="shared" si="105"/>
        <v>2448768</v>
      </c>
      <c r="BD504" s="106"/>
      <c r="BE504" s="125" t="str">
        <f t="shared" si="114"/>
        <v>Dirección Administrativa- Grupo de Trabajo de Gestión Documental y Recursos Físicos</v>
      </c>
      <c r="BH504" s="126"/>
      <c r="BI504" s="127"/>
    </row>
    <row r="505" spans="1:95" ht="13.5" x14ac:dyDescent="0.25">
      <c r="A505" s="106" t="s">
        <v>140</v>
      </c>
      <c r="B505" s="105" t="s">
        <v>206</v>
      </c>
      <c r="C505" s="106" t="s">
        <v>142</v>
      </c>
      <c r="D505" s="132">
        <v>79827738</v>
      </c>
      <c r="E505" s="105" t="s">
        <v>2314</v>
      </c>
      <c r="F505" s="105" t="s">
        <v>2315</v>
      </c>
      <c r="G505" s="106" t="s">
        <v>36</v>
      </c>
      <c r="H505" s="107" t="s">
        <v>2269</v>
      </c>
      <c r="I505" s="108" t="s">
        <v>385</v>
      </c>
      <c r="J505" s="108"/>
      <c r="K505" s="108"/>
      <c r="L505" s="107"/>
      <c r="M505" s="108"/>
      <c r="N505" s="160" t="s">
        <v>2316</v>
      </c>
      <c r="O505" s="110"/>
      <c r="P505" s="110" t="s">
        <v>103</v>
      </c>
      <c r="Q505" s="107" t="s">
        <v>104</v>
      </c>
      <c r="R505" s="109" t="s">
        <v>186</v>
      </c>
      <c r="S505" s="112" t="s">
        <v>267</v>
      </c>
      <c r="T505" s="112"/>
      <c r="U505" s="114"/>
      <c r="V505" s="115">
        <v>27571</v>
      </c>
      <c r="W505" s="115">
        <f t="shared" ca="1" si="108"/>
        <v>42293.432304166665</v>
      </c>
      <c r="X505" s="116">
        <f t="shared" ca="1" si="112"/>
        <v>39.753424657534246</v>
      </c>
      <c r="Y505" s="117">
        <v>41023</v>
      </c>
      <c r="Z505" s="108">
        <f t="shared" ca="1" si="113"/>
        <v>3.43013698630137</v>
      </c>
      <c r="AA505" s="118"/>
      <c r="AB505" s="119" t="s">
        <v>108</v>
      </c>
      <c r="AC505" s="119" t="s">
        <v>252</v>
      </c>
      <c r="AD505" s="120" t="s">
        <v>282</v>
      </c>
      <c r="AE505" s="119" t="s">
        <v>269</v>
      </c>
      <c r="AF505" s="108">
        <v>141</v>
      </c>
      <c r="AG505" s="108" t="s">
        <v>112</v>
      </c>
      <c r="AH505" s="108" t="s">
        <v>160</v>
      </c>
      <c r="AI505" s="108" t="s">
        <v>155</v>
      </c>
      <c r="AJ505" s="108"/>
      <c r="AK505" s="115">
        <v>41997</v>
      </c>
      <c r="AL505" s="115"/>
      <c r="AM505" s="115"/>
      <c r="AN505" s="16" t="s">
        <v>2317</v>
      </c>
      <c r="AO505" s="121">
        <f>VLOOKUP(I505,[3]DATOS!$B$6:$D$46,3)</f>
        <v>866229</v>
      </c>
      <c r="AP505" s="122">
        <f t="shared" si="100"/>
        <v>563049</v>
      </c>
      <c r="AQ505" s="122">
        <f t="shared" si="101"/>
        <v>1429278</v>
      </c>
      <c r="AR505" s="122">
        <f t="shared" si="102"/>
        <v>74000</v>
      </c>
      <c r="AS505" s="122">
        <v>0</v>
      </c>
      <c r="AT505" s="122">
        <v>0</v>
      </c>
      <c r="AU505" s="122"/>
      <c r="AV505" s="122">
        <v>0</v>
      </c>
      <c r="AW505" s="122">
        <f t="shared" si="107"/>
        <v>29000</v>
      </c>
      <c r="AX505" s="122">
        <v>0</v>
      </c>
      <c r="AY505" s="134">
        <f>ROUND(AO505*15%,0)</f>
        <v>129934</v>
      </c>
      <c r="AZ505" s="122">
        <f t="shared" si="109"/>
        <v>0</v>
      </c>
      <c r="BA505" s="122">
        <f t="shared" si="103"/>
        <v>940229</v>
      </c>
      <c r="BB505" s="122">
        <f t="shared" si="104"/>
        <v>721983</v>
      </c>
      <c r="BC505" s="122">
        <f t="shared" si="105"/>
        <v>1662212</v>
      </c>
      <c r="BD505" s="106"/>
      <c r="BE505" s="125" t="str">
        <f t="shared" si="114"/>
        <v>Dirección de Nuevas Creaciones- Grupo de Trabajo de Ciencias Químicas</v>
      </c>
      <c r="BF505" s="42"/>
      <c r="BG505" s="27"/>
      <c r="BH505" s="256"/>
      <c r="BI505" s="127"/>
    </row>
    <row r="506" spans="1:95" x14ac:dyDescent="0.25">
      <c r="A506" s="106" t="s">
        <v>140</v>
      </c>
      <c r="B506" s="105" t="s">
        <v>141</v>
      </c>
      <c r="C506" s="106" t="s">
        <v>142</v>
      </c>
      <c r="D506" s="132">
        <v>1032399507</v>
      </c>
      <c r="E506" s="105" t="s">
        <v>2318</v>
      </c>
      <c r="F506" s="107" t="s">
        <v>2319</v>
      </c>
      <c r="G506" s="106" t="s">
        <v>36</v>
      </c>
      <c r="H506" s="107" t="s">
        <v>101</v>
      </c>
      <c r="I506" s="108" t="s">
        <v>185</v>
      </c>
      <c r="J506" s="108">
        <v>343</v>
      </c>
      <c r="K506" s="108"/>
      <c r="L506" s="107"/>
      <c r="M506" s="108"/>
      <c r="N506" s="109"/>
      <c r="O506" s="110"/>
      <c r="P506" s="110" t="s">
        <v>103</v>
      </c>
      <c r="Q506" s="107" t="s">
        <v>217</v>
      </c>
      <c r="R506" s="109" t="s">
        <v>218</v>
      </c>
      <c r="S506" s="112" t="s">
        <v>2320</v>
      </c>
      <c r="T506" s="230" t="s">
        <v>120</v>
      </c>
      <c r="U506" s="133" t="s">
        <v>2321</v>
      </c>
      <c r="V506" s="115">
        <v>31975</v>
      </c>
      <c r="W506" s="115">
        <f t="shared" ca="1" si="108"/>
        <v>42293.432304166665</v>
      </c>
      <c r="X506" s="116">
        <f t="shared" ca="1" si="112"/>
        <v>27.860273972602741</v>
      </c>
      <c r="Y506" s="117">
        <v>40970</v>
      </c>
      <c r="Z506" s="108">
        <f t="shared" ca="1" si="113"/>
        <v>3.5726027397260274</v>
      </c>
      <c r="AA506" s="118"/>
      <c r="AB506" s="119" t="s">
        <v>108</v>
      </c>
      <c r="AC506" s="119" t="s">
        <v>109</v>
      </c>
      <c r="AD506" s="120" t="s">
        <v>110</v>
      </c>
      <c r="AE506" s="119" t="s">
        <v>154</v>
      </c>
      <c r="AF506" s="108">
        <v>2023</v>
      </c>
      <c r="AG506" s="108" t="s">
        <v>70</v>
      </c>
      <c r="AH506" s="108" t="s">
        <v>221</v>
      </c>
      <c r="AI506" s="108" t="s">
        <v>213</v>
      </c>
      <c r="AJ506" s="108"/>
      <c r="AK506" s="115"/>
      <c r="AL506" s="115"/>
      <c r="AM506" s="115"/>
      <c r="AN506" s="57" t="s">
        <v>2322</v>
      </c>
      <c r="AO506" s="121">
        <f>VLOOKUP(I506,[3]DATOS!$B$6:$D$46,3)</f>
        <v>1466526</v>
      </c>
      <c r="AP506" s="122">
        <f t="shared" si="100"/>
        <v>953242</v>
      </c>
      <c r="AQ506" s="122">
        <f t="shared" si="101"/>
        <v>2419768</v>
      </c>
      <c r="AR506" s="122">
        <f t="shared" si="102"/>
        <v>0</v>
      </c>
      <c r="AS506" s="122">
        <v>0</v>
      </c>
      <c r="AT506" s="122">
        <v>0</v>
      </c>
      <c r="AU506" s="122"/>
      <c r="AV506" s="122">
        <v>0</v>
      </c>
      <c r="AW506" s="122">
        <f t="shared" si="107"/>
        <v>29000</v>
      </c>
      <c r="AX506" s="122">
        <v>0</v>
      </c>
      <c r="AY506" s="134">
        <v>0</v>
      </c>
      <c r="AZ506" s="122">
        <f t="shared" si="109"/>
        <v>0</v>
      </c>
      <c r="BA506" s="122">
        <f t="shared" si="103"/>
        <v>1466526</v>
      </c>
      <c r="BB506" s="122">
        <f t="shared" si="104"/>
        <v>982242</v>
      </c>
      <c r="BC506" s="122">
        <f t="shared" si="105"/>
        <v>2448768</v>
      </c>
      <c r="BD506" s="106"/>
      <c r="BE506" s="125" t="str">
        <f t="shared" si="114"/>
        <v>Despacho del Superintendente Delegado para la Protección de la Competencia- Grupo de Trabajo de Integraciones Empresariales</v>
      </c>
      <c r="BH506" s="126"/>
      <c r="BI506" s="127"/>
    </row>
    <row r="507" spans="1:95" x14ac:dyDescent="0.25">
      <c r="A507" s="106" t="s">
        <v>95</v>
      </c>
      <c r="B507" s="105" t="s">
        <v>96</v>
      </c>
      <c r="C507" s="106" t="s">
        <v>97</v>
      </c>
      <c r="D507" s="132">
        <v>51799522</v>
      </c>
      <c r="E507" s="105" t="s">
        <v>2323</v>
      </c>
      <c r="F507" s="107" t="s">
        <v>2324</v>
      </c>
      <c r="G507" s="106" t="s">
        <v>36</v>
      </c>
      <c r="H507" s="107" t="s">
        <v>620</v>
      </c>
      <c r="I507" s="108" t="s">
        <v>422</v>
      </c>
      <c r="J507" s="108">
        <v>60</v>
      </c>
      <c r="K507" s="108"/>
      <c r="L507" s="109"/>
      <c r="M507" s="110"/>
      <c r="N507" s="109"/>
      <c r="O507" s="110"/>
      <c r="P507" s="110" t="s">
        <v>202</v>
      </c>
      <c r="Q507" s="88" t="s">
        <v>233</v>
      </c>
      <c r="R507" s="157" t="s">
        <v>449</v>
      </c>
      <c r="S507" s="112" t="s">
        <v>106</v>
      </c>
      <c r="T507" s="113" t="s">
        <v>259</v>
      </c>
      <c r="U507" s="133">
        <v>51962</v>
      </c>
      <c r="V507" s="115">
        <v>24005</v>
      </c>
      <c r="W507" s="115">
        <f t="shared" ca="1" si="108"/>
        <v>42293.432304166665</v>
      </c>
      <c r="X507" s="116">
        <f t="shared" ca="1" si="112"/>
        <v>49.386301369863013</v>
      </c>
      <c r="Y507" s="117">
        <v>36619</v>
      </c>
      <c r="Z507" s="108">
        <f t="shared" ca="1" si="113"/>
        <v>15.323287671232876</v>
      </c>
      <c r="AA507" s="118"/>
      <c r="AB507" s="119" t="s">
        <v>108</v>
      </c>
      <c r="AC507" s="119" t="s">
        <v>109</v>
      </c>
      <c r="AD507" s="120" t="s">
        <v>110</v>
      </c>
      <c r="AE507" s="119" t="s">
        <v>111</v>
      </c>
      <c r="AF507" s="108">
        <v>1010</v>
      </c>
      <c r="AG507" s="108" t="s">
        <v>361</v>
      </c>
      <c r="AH507" s="108" t="s">
        <v>160</v>
      </c>
      <c r="AI507" s="108" t="s">
        <v>114</v>
      </c>
      <c r="AJ507" s="169"/>
      <c r="AK507" s="139">
        <v>36619</v>
      </c>
      <c r="AL507" s="139"/>
      <c r="AM507" s="139"/>
      <c r="AN507" s="17" t="s">
        <v>2325</v>
      </c>
      <c r="AO507" s="121">
        <f>VLOOKUP(I507,[3]DATOS!$B$6:$D$46,3)</f>
        <v>2779762</v>
      </c>
      <c r="AP507" s="122">
        <f t="shared" si="100"/>
        <v>1806845</v>
      </c>
      <c r="AQ507" s="122">
        <f t="shared" si="101"/>
        <v>4586607</v>
      </c>
      <c r="AR507" s="122">
        <f t="shared" si="102"/>
        <v>0</v>
      </c>
      <c r="AS507" s="122">
        <v>0</v>
      </c>
      <c r="AT507" s="122">
        <v>0</v>
      </c>
      <c r="AU507" s="122"/>
      <c r="AV507" s="122">
        <v>0</v>
      </c>
      <c r="AW507" s="122">
        <f t="shared" si="107"/>
        <v>29000</v>
      </c>
      <c r="AX507" s="122">
        <v>0</v>
      </c>
      <c r="AY507" s="134">
        <f>ROUND(AO507*15%,0)</f>
        <v>416964</v>
      </c>
      <c r="AZ507" s="122">
        <f t="shared" si="109"/>
        <v>0</v>
      </c>
      <c r="BA507" s="122">
        <f t="shared" si="103"/>
        <v>2779762</v>
      </c>
      <c r="BB507" s="122">
        <f t="shared" si="104"/>
        <v>2252809</v>
      </c>
      <c r="BC507" s="122">
        <f t="shared" si="105"/>
        <v>5032571</v>
      </c>
      <c r="BD507" s="106"/>
      <c r="BE507" s="125" t="str">
        <f t="shared" si="114"/>
        <v>Dirección de Investigaciones de Protección de Usuarios de Servicios de Comunicaciones- Grupo de Trabajo de Investigaciones Administrativas de Protección de Usuarios de Servicios de Comunicaciones</v>
      </c>
      <c r="BH507" s="126"/>
      <c r="BI507" s="127"/>
      <c r="BS507" s="103"/>
      <c r="BT507" s="103"/>
    </row>
    <row r="508" spans="1:95" x14ac:dyDescent="0.25">
      <c r="A508" s="140" t="s">
        <v>95</v>
      </c>
      <c r="B508" s="105" t="s">
        <v>96</v>
      </c>
      <c r="C508" s="106" t="s">
        <v>97</v>
      </c>
      <c r="D508" s="163">
        <v>1019033449</v>
      </c>
      <c r="E508" s="164" t="s">
        <v>2326</v>
      </c>
      <c r="F508" s="164" t="s">
        <v>2327</v>
      </c>
      <c r="G508" s="149" t="s">
        <v>36</v>
      </c>
      <c r="H508" s="107" t="s">
        <v>101</v>
      </c>
      <c r="I508" s="108" t="s">
        <v>147</v>
      </c>
      <c r="J508" s="108"/>
      <c r="K508" s="108"/>
      <c r="L508" s="109"/>
      <c r="M508" s="110"/>
      <c r="N508" s="109"/>
      <c r="O508" s="110"/>
      <c r="P508" s="110" t="s">
        <v>103</v>
      </c>
      <c r="Q508" s="107" t="s">
        <v>133</v>
      </c>
      <c r="R508" s="129" t="s">
        <v>371</v>
      </c>
      <c r="S508" s="112" t="s">
        <v>1564</v>
      </c>
      <c r="T508" s="143" t="s">
        <v>259</v>
      </c>
      <c r="U508" s="149">
        <v>210802</v>
      </c>
      <c r="V508" s="145">
        <v>32646</v>
      </c>
      <c r="W508" s="146">
        <f t="shared" ca="1" si="108"/>
        <v>42293.432304166665</v>
      </c>
      <c r="X508" s="147">
        <f t="shared" ca="1" si="112"/>
        <v>26.049315068493151</v>
      </c>
      <c r="Y508" s="148">
        <v>42100</v>
      </c>
      <c r="Z508" s="147">
        <f t="shared" ca="1" si="113"/>
        <v>0.52054794520547942</v>
      </c>
      <c r="AA508" s="118"/>
      <c r="AB508" s="119" t="s">
        <v>108</v>
      </c>
      <c r="AC508" s="119" t="s">
        <v>109</v>
      </c>
      <c r="AD508" s="120" t="s">
        <v>110</v>
      </c>
      <c r="AE508" s="119" t="s">
        <v>111</v>
      </c>
      <c r="AF508" s="108">
        <v>3210</v>
      </c>
      <c r="AG508" s="108" t="s">
        <v>70</v>
      </c>
      <c r="AH508" s="149" t="s">
        <v>160</v>
      </c>
      <c r="AI508" s="108" t="s">
        <v>155</v>
      </c>
      <c r="AJ508" s="108"/>
      <c r="AK508" s="115"/>
      <c r="AL508" s="115"/>
      <c r="AM508" s="115"/>
      <c r="AN508" s="15" t="s">
        <v>2328</v>
      </c>
      <c r="AO508" s="121">
        <f>VLOOKUP(I508,[3]DATOS!$B$6:$D$46,3)</f>
        <v>1887093</v>
      </c>
      <c r="AP508" s="122">
        <f t="shared" si="100"/>
        <v>1226610</v>
      </c>
      <c r="AQ508" s="122">
        <f t="shared" si="101"/>
        <v>3113703</v>
      </c>
      <c r="AR508" s="122">
        <f t="shared" si="102"/>
        <v>0</v>
      </c>
      <c r="AS508" s="122">
        <v>0</v>
      </c>
      <c r="AT508" s="122">
        <v>0</v>
      </c>
      <c r="AU508" s="122"/>
      <c r="AV508" s="122">
        <v>0</v>
      </c>
      <c r="AW508" s="122">
        <f t="shared" si="107"/>
        <v>29000</v>
      </c>
      <c r="AX508" s="122">
        <v>0</v>
      </c>
      <c r="AY508" s="134">
        <v>0</v>
      </c>
      <c r="AZ508" s="122">
        <f t="shared" si="109"/>
        <v>0</v>
      </c>
      <c r="BA508" s="122">
        <f t="shared" si="103"/>
        <v>1887093</v>
      </c>
      <c r="BB508" s="122">
        <f t="shared" si="104"/>
        <v>1255610</v>
      </c>
      <c r="BC508" s="122">
        <f t="shared" si="105"/>
        <v>3142703</v>
      </c>
      <c r="BD508" s="106"/>
    </row>
    <row r="509" spans="1:95" x14ac:dyDescent="0.25">
      <c r="A509" s="106" t="s">
        <v>140</v>
      </c>
      <c r="B509" s="105" t="s">
        <v>141</v>
      </c>
      <c r="C509" s="106" t="s">
        <v>142</v>
      </c>
      <c r="D509" s="132">
        <v>79856307</v>
      </c>
      <c r="E509" s="105" t="s">
        <v>2296</v>
      </c>
      <c r="F509" s="107" t="s">
        <v>2329</v>
      </c>
      <c r="G509" s="106" t="s">
        <v>36</v>
      </c>
      <c r="H509" s="107" t="s">
        <v>101</v>
      </c>
      <c r="I509" s="108" t="s">
        <v>185</v>
      </c>
      <c r="J509" s="108">
        <v>324</v>
      </c>
      <c r="K509" s="108"/>
      <c r="L509" s="109"/>
      <c r="M509" s="110"/>
      <c r="N509" s="160" t="s">
        <v>2330</v>
      </c>
      <c r="O509" s="110"/>
      <c r="P509" s="110" t="s">
        <v>103</v>
      </c>
      <c r="Q509" s="107" t="s">
        <v>217</v>
      </c>
      <c r="R509" s="111"/>
      <c r="S509" s="112" t="s">
        <v>683</v>
      </c>
      <c r="T509" s="151" t="s">
        <v>120</v>
      </c>
      <c r="U509" s="133" t="s">
        <v>2331</v>
      </c>
      <c r="V509" s="115">
        <v>27182</v>
      </c>
      <c r="W509" s="115">
        <f t="shared" ca="1" si="108"/>
        <v>42293.432304166665</v>
      </c>
      <c r="X509" s="116">
        <f t="shared" ca="1" si="112"/>
        <v>40.805479452054797</v>
      </c>
      <c r="Y509" s="117">
        <v>39499</v>
      </c>
      <c r="Z509" s="108">
        <f t="shared" ca="1" si="113"/>
        <v>7.5479452054794525</v>
      </c>
      <c r="AA509" s="118"/>
      <c r="AB509" s="119" t="s">
        <v>108</v>
      </c>
      <c r="AC509" s="119" t="s">
        <v>109</v>
      </c>
      <c r="AD509" s="120" t="s">
        <v>282</v>
      </c>
      <c r="AE509" s="119" t="s">
        <v>154</v>
      </c>
      <c r="AF509" s="108">
        <v>2020</v>
      </c>
      <c r="AG509" s="108" t="s">
        <v>70</v>
      </c>
      <c r="AH509" s="108" t="s">
        <v>124</v>
      </c>
      <c r="AI509" s="108" t="s">
        <v>213</v>
      </c>
      <c r="AJ509" s="108"/>
      <c r="AK509" s="139">
        <v>40163</v>
      </c>
      <c r="AL509" s="139"/>
      <c r="AM509" s="139"/>
      <c r="AN509" s="17" t="s">
        <v>2332</v>
      </c>
      <c r="AO509" s="121">
        <f>VLOOKUP(I509,[3]DATOS!$B$6:$D$46,3)</f>
        <v>1466526</v>
      </c>
      <c r="AP509" s="122">
        <f t="shared" si="100"/>
        <v>953242</v>
      </c>
      <c r="AQ509" s="122">
        <f t="shared" si="101"/>
        <v>2419768</v>
      </c>
      <c r="AR509" s="122">
        <f t="shared" si="102"/>
        <v>0</v>
      </c>
      <c r="AS509" s="122">
        <v>0</v>
      </c>
      <c r="AT509" s="122">
        <v>0</v>
      </c>
      <c r="AU509" s="122"/>
      <c r="AV509" s="122">
        <v>0</v>
      </c>
      <c r="AW509" s="122">
        <f t="shared" si="107"/>
        <v>29000</v>
      </c>
      <c r="AX509" s="122">
        <v>0</v>
      </c>
      <c r="AY509" s="134">
        <f>ROUND(AO509*15%,0)</f>
        <v>219979</v>
      </c>
      <c r="AZ509" s="122">
        <f t="shared" si="109"/>
        <v>0</v>
      </c>
      <c r="BA509" s="122">
        <f t="shared" si="103"/>
        <v>1466526</v>
      </c>
      <c r="BB509" s="122">
        <f t="shared" si="104"/>
        <v>1202221</v>
      </c>
      <c r="BC509" s="122">
        <f t="shared" si="105"/>
        <v>2668747</v>
      </c>
      <c r="BD509" s="106"/>
      <c r="BE509" s="125" t="e">
        <f>+CONCATENATE(#REF!,#REF!)</f>
        <v>#REF!</v>
      </c>
      <c r="BH509" s="152"/>
      <c r="BI509" s="127"/>
      <c r="CP509" s="128"/>
      <c r="CQ509" s="128"/>
    </row>
    <row r="510" spans="1:95" x14ac:dyDescent="0.25">
      <c r="A510" s="140" t="s">
        <v>255</v>
      </c>
      <c r="B510" s="105" t="s">
        <v>141</v>
      </c>
      <c r="C510" s="106" t="s">
        <v>142</v>
      </c>
      <c r="D510" s="174">
        <v>1098606455</v>
      </c>
      <c r="E510" s="142" t="s">
        <v>1936</v>
      </c>
      <c r="F510" s="142" t="s">
        <v>2333</v>
      </c>
      <c r="G510" s="140" t="s">
        <v>286</v>
      </c>
      <c r="H510" s="107" t="s">
        <v>620</v>
      </c>
      <c r="I510" s="108" t="s">
        <v>422</v>
      </c>
      <c r="J510" s="108"/>
      <c r="K510" s="108"/>
      <c r="L510" s="109"/>
      <c r="M510" s="110"/>
      <c r="N510" s="109"/>
      <c r="O510" s="110" t="s">
        <v>467</v>
      </c>
      <c r="P510" s="110" t="s">
        <v>202</v>
      </c>
      <c r="Q510" s="107" t="s">
        <v>203</v>
      </c>
      <c r="R510" s="109" t="s">
        <v>258</v>
      </c>
      <c r="S510" s="112" t="s">
        <v>106</v>
      </c>
      <c r="T510" s="175" t="s">
        <v>1481</v>
      </c>
      <c r="U510" s="231">
        <v>181140</v>
      </c>
      <c r="V510" s="145">
        <v>31424</v>
      </c>
      <c r="W510" s="146">
        <f t="shared" ca="1" si="108"/>
        <v>42293.432304166665</v>
      </c>
      <c r="X510" s="147">
        <f t="shared" ca="1" si="112"/>
        <v>29.353424657534248</v>
      </c>
      <c r="Y510" s="148">
        <v>40695</v>
      </c>
      <c r="Z510" s="147">
        <f t="shared" ca="1" si="113"/>
        <v>4.3150684931506849</v>
      </c>
      <c r="AA510" s="118"/>
      <c r="AB510" s="119" t="s">
        <v>108</v>
      </c>
      <c r="AC510" s="119" t="s">
        <v>109</v>
      </c>
      <c r="AD510" s="120" t="s">
        <v>110</v>
      </c>
      <c r="AE510" s="119" t="s">
        <v>154</v>
      </c>
      <c r="AF510" s="108">
        <v>4010</v>
      </c>
      <c r="AG510" s="108" t="s">
        <v>70</v>
      </c>
      <c r="AH510" s="149" t="s">
        <v>113</v>
      </c>
      <c r="AI510" s="149" t="s">
        <v>155</v>
      </c>
      <c r="AJ510" s="150"/>
      <c r="AK510" s="115">
        <v>42037</v>
      </c>
      <c r="AL510" s="115"/>
      <c r="AM510" s="115"/>
      <c r="AN510" s="34" t="s">
        <v>2334</v>
      </c>
      <c r="AO510" s="121">
        <f>VLOOKUP(I510,[3]DATOS!$B$6:$D$46,3)</f>
        <v>2779762</v>
      </c>
      <c r="AP510" s="122">
        <f t="shared" si="100"/>
        <v>1806845</v>
      </c>
      <c r="AQ510" s="122">
        <f t="shared" si="101"/>
        <v>4586607</v>
      </c>
      <c r="AR510" s="122">
        <f t="shared" si="102"/>
        <v>0</v>
      </c>
      <c r="AS510" s="122">
        <v>0</v>
      </c>
      <c r="AT510" s="122">
        <v>0</v>
      </c>
      <c r="AU510" s="122"/>
      <c r="AV510" s="122">
        <v>0</v>
      </c>
      <c r="AW510" s="122">
        <f t="shared" si="107"/>
        <v>29000</v>
      </c>
      <c r="AX510" s="122">
        <v>0</v>
      </c>
      <c r="AY510" s="134">
        <v>0</v>
      </c>
      <c r="AZ510" s="122">
        <f t="shared" si="109"/>
        <v>0</v>
      </c>
      <c r="BA510" s="122">
        <f t="shared" si="103"/>
        <v>2779762</v>
      </c>
      <c r="BB510" s="122">
        <f t="shared" si="104"/>
        <v>1835845</v>
      </c>
      <c r="BC510" s="122">
        <f t="shared" si="105"/>
        <v>4615607</v>
      </c>
      <c r="BD510" s="106"/>
    </row>
    <row r="511" spans="1:95" x14ac:dyDescent="0.25">
      <c r="A511" s="106" t="s">
        <v>95</v>
      </c>
      <c r="B511" s="105" t="s">
        <v>127</v>
      </c>
      <c r="C511" s="106" t="s">
        <v>97</v>
      </c>
      <c r="D511" s="132">
        <v>39754784</v>
      </c>
      <c r="E511" s="105" t="s">
        <v>2335</v>
      </c>
      <c r="F511" s="107" t="s">
        <v>2336</v>
      </c>
      <c r="G511" s="106" t="s">
        <v>36</v>
      </c>
      <c r="H511" s="107" t="s">
        <v>247</v>
      </c>
      <c r="I511" s="108" t="s">
        <v>1128</v>
      </c>
      <c r="J511" s="108">
        <v>484</v>
      </c>
      <c r="K511" s="108"/>
      <c r="L511" s="111" t="s">
        <v>120</v>
      </c>
      <c r="M511" s="136" t="s">
        <v>120</v>
      </c>
      <c r="N511" s="160" t="s">
        <v>2337</v>
      </c>
      <c r="O511" s="110"/>
      <c r="P511" s="110" t="s">
        <v>202</v>
      </c>
      <c r="Q511" s="107" t="s">
        <v>203</v>
      </c>
      <c r="R511" s="109" t="s">
        <v>366</v>
      </c>
      <c r="S511" s="112" t="s">
        <v>267</v>
      </c>
      <c r="T511" s="151" t="s">
        <v>120</v>
      </c>
      <c r="U511" s="114"/>
      <c r="V511" s="115">
        <v>25631</v>
      </c>
      <c r="W511" s="115">
        <f t="shared" ca="1" si="108"/>
        <v>42293.432304166665</v>
      </c>
      <c r="X511" s="116">
        <f t="shared" ca="1" si="112"/>
        <v>44.991780821917807</v>
      </c>
      <c r="Y511" s="117">
        <v>38749</v>
      </c>
      <c r="Z511" s="108">
        <f t="shared" ca="1" si="113"/>
        <v>9.5753424657534243</v>
      </c>
      <c r="AA511" s="118"/>
      <c r="AB511" s="119" t="s">
        <v>108</v>
      </c>
      <c r="AC511" s="119" t="s">
        <v>252</v>
      </c>
      <c r="AD511" s="120" t="s">
        <v>282</v>
      </c>
      <c r="AE511" s="119" t="s">
        <v>253</v>
      </c>
      <c r="AF511" s="108">
        <v>4040</v>
      </c>
      <c r="AG511" s="108" t="s">
        <v>70</v>
      </c>
      <c r="AH511" s="108" t="s">
        <v>124</v>
      </c>
      <c r="AI511" s="108" t="s">
        <v>114</v>
      </c>
      <c r="AJ511" s="108"/>
      <c r="AK511" s="139"/>
      <c r="AL511" s="115"/>
      <c r="AM511" s="115"/>
      <c r="AN511" s="39" t="s">
        <v>2338</v>
      </c>
      <c r="AO511" s="121">
        <f>VLOOKUP(I511,[3]DATOS!$B$6:$D$46,3)</f>
        <v>952085</v>
      </c>
      <c r="AP511" s="122">
        <f t="shared" si="100"/>
        <v>618855</v>
      </c>
      <c r="AQ511" s="122">
        <f t="shared" si="101"/>
        <v>1570940</v>
      </c>
      <c r="AR511" s="122">
        <f t="shared" si="102"/>
        <v>74000</v>
      </c>
      <c r="AS511" s="122">
        <v>0</v>
      </c>
      <c r="AT511" s="122">
        <v>0</v>
      </c>
      <c r="AU511" s="122"/>
      <c r="AV511" s="122">
        <v>0</v>
      </c>
      <c r="AW511" s="122">
        <f t="shared" si="107"/>
        <v>29000</v>
      </c>
      <c r="AX511" s="122">
        <v>0</v>
      </c>
      <c r="AY511" s="134">
        <f>ROUND(AO511*15%,0)</f>
        <v>142813</v>
      </c>
      <c r="AZ511" s="122">
        <f t="shared" si="109"/>
        <v>0</v>
      </c>
      <c r="BA511" s="122">
        <f t="shared" si="103"/>
        <v>1026085</v>
      </c>
      <c r="BB511" s="122">
        <f t="shared" si="104"/>
        <v>790668</v>
      </c>
      <c r="BC511" s="122">
        <f t="shared" si="105"/>
        <v>1816753</v>
      </c>
      <c r="BD511" s="106"/>
      <c r="BE511" s="125" t="e">
        <f>+CONCATENATE(#REF!,#REF!)</f>
        <v>#REF!</v>
      </c>
      <c r="BH511" s="126"/>
      <c r="BI511" s="127"/>
      <c r="CP511" s="128"/>
      <c r="CQ511" s="128"/>
    </row>
    <row r="512" spans="1:95" x14ac:dyDescent="0.25">
      <c r="A512" s="85" t="s">
        <v>140</v>
      </c>
      <c r="B512" s="86" t="s">
        <v>141</v>
      </c>
      <c r="C512" s="85" t="s">
        <v>142</v>
      </c>
      <c r="D512" s="87">
        <v>3242433</v>
      </c>
      <c r="E512" s="86" t="s">
        <v>2339</v>
      </c>
      <c r="F512" s="88" t="s">
        <v>2340</v>
      </c>
      <c r="G512" s="85" t="s">
        <v>2341</v>
      </c>
      <c r="H512" s="88" t="s">
        <v>421</v>
      </c>
      <c r="I512" s="89" t="s">
        <v>422</v>
      </c>
      <c r="J512" s="89">
        <v>543</v>
      </c>
      <c r="K512" s="89"/>
      <c r="L512" s="88" t="s">
        <v>658</v>
      </c>
      <c r="M512" s="91" t="s">
        <v>185</v>
      </c>
      <c r="N512" s="90"/>
      <c r="O512" s="91"/>
      <c r="P512" s="91" t="s">
        <v>202</v>
      </c>
      <c r="Q512" s="88" t="s">
        <v>233</v>
      </c>
      <c r="R512" s="157" t="s">
        <v>449</v>
      </c>
      <c r="S512" s="92" t="s">
        <v>360</v>
      </c>
      <c r="T512" s="93" t="s">
        <v>1950</v>
      </c>
      <c r="U512" s="94">
        <v>22397</v>
      </c>
      <c r="V512" s="95">
        <v>23639</v>
      </c>
      <c r="W512" s="95">
        <f t="shared" ca="1" si="108"/>
        <v>42293.432304166665</v>
      </c>
      <c r="X512" s="96">
        <f t="shared" ca="1" si="112"/>
        <v>50.375342465753427</v>
      </c>
      <c r="Y512" s="97">
        <v>34597</v>
      </c>
      <c r="Z512" s="89">
        <f t="shared" ca="1" si="113"/>
        <v>20.783561643835615</v>
      </c>
      <c r="AA512" s="118"/>
      <c r="AB512" s="99" t="s">
        <v>152</v>
      </c>
      <c r="AC512" s="99" t="s">
        <v>153</v>
      </c>
      <c r="AD512" s="99" t="s">
        <v>110</v>
      </c>
      <c r="AE512" s="99" t="s">
        <v>154</v>
      </c>
      <c r="AF512" s="89">
        <v>1010</v>
      </c>
      <c r="AG512" s="108" t="s">
        <v>70</v>
      </c>
      <c r="AH512" s="89" t="s">
        <v>124</v>
      </c>
      <c r="AI512" s="108" t="s">
        <v>114</v>
      </c>
      <c r="AJ512" s="89"/>
      <c r="AK512" s="95">
        <v>40932</v>
      </c>
      <c r="AL512" s="115"/>
      <c r="AM512" s="115" t="s">
        <v>125</v>
      </c>
      <c r="AN512" s="33" t="s">
        <v>2342</v>
      </c>
      <c r="AO512" s="121">
        <f>VLOOKUP(I512,[3]DATOS!$B$6:$D$46,3)</f>
        <v>2779762</v>
      </c>
      <c r="AP512" s="122">
        <f t="shared" si="100"/>
        <v>1806845</v>
      </c>
      <c r="AQ512" s="101">
        <f t="shared" si="101"/>
        <v>4586607</v>
      </c>
      <c r="AR512" s="122">
        <f t="shared" si="102"/>
        <v>0</v>
      </c>
      <c r="AS512" s="101">
        <v>0</v>
      </c>
      <c r="AT512" s="101">
        <v>0</v>
      </c>
      <c r="AU512" s="101"/>
      <c r="AV512" s="101">
        <v>0</v>
      </c>
      <c r="AW512" s="101">
        <f t="shared" si="107"/>
        <v>29000</v>
      </c>
      <c r="AX512" s="101">
        <v>0</v>
      </c>
      <c r="AY512" s="134">
        <f>ROUND(AO512*15%,0)</f>
        <v>416964</v>
      </c>
      <c r="AZ512" s="101">
        <f t="shared" si="109"/>
        <v>0</v>
      </c>
      <c r="BA512" s="122">
        <f t="shared" si="103"/>
        <v>2779762</v>
      </c>
      <c r="BB512" s="122">
        <f t="shared" si="104"/>
        <v>2252809</v>
      </c>
      <c r="BC512" s="122">
        <f t="shared" si="105"/>
        <v>5032571</v>
      </c>
      <c r="BD512" s="106"/>
      <c r="BE512" s="125" t="str">
        <f>+CONCATENATE(Q513,R513)</f>
        <v>Dirección de Signos Distintivos- Grupo de Trabajo de Registro</v>
      </c>
      <c r="BH512" s="126"/>
      <c r="BI512" s="127"/>
    </row>
    <row r="513" spans="1:96" x14ac:dyDescent="0.25">
      <c r="A513" s="106" t="s">
        <v>95</v>
      </c>
      <c r="B513" s="105" t="s">
        <v>96</v>
      </c>
      <c r="C513" s="106" t="s">
        <v>97</v>
      </c>
      <c r="D513" s="132">
        <v>52021907</v>
      </c>
      <c r="E513" s="105" t="s">
        <v>246</v>
      </c>
      <c r="F513" s="107" t="s">
        <v>2343</v>
      </c>
      <c r="G513" s="106" t="s">
        <v>36</v>
      </c>
      <c r="H513" s="107" t="s">
        <v>145</v>
      </c>
      <c r="I513" s="108" t="s">
        <v>175</v>
      </c>
      <c r="J513" s="108">
        <v>144</v>
      </c>
      <c r="K513" s="108">
        <v>324</v>
      </c>
      <c r="L513" s="109" t="s">
        <v>146</v>
      </c>
      <c r="M513" s="110" t="s">
        <v>185</v>
      </c>
      <c r="N513" s="160" t="s">
        <v>2344</v>
      </c>
      <c r="O513" s="110"/>
      <c r="P513" s="110" t="s">
        <v>103</v>
      </c>
      <c r="Q513" s="107" t="s">
        <v>321</v>
      </c>
      <c r="R513" s="111" t="s">
        <v>967</v>
      </c>
      <c r="S513" s="112" t="s">
        <v>106</v>
      </c>
      <c r="T513" s="113" t="s">
        <v>259</v>
      </c>
      <c r="U513" s="133">
        <v>95696</v>
      </c>
      <c r="V513" s="115">
        <v>25876</v>
      </c>
      <c r="W513" s="115">
        <f t="shared" ca="1" si="108"/>
        <v>42293.432304166665</v>
      </c>
      <c r="X513" s="116">
        <f t="shared" ca="1" si="112"/>
        <v>44.334246575342469</v>
      </c>
      <c r="Y513" s="117">
        <v>34551</v>
      </c>
      <c r="Z513" s="108">
        <f t="shared" ca="1" si="113"/>
        <v>20.906849315068492</v>
      </c>
      <c r="AA513" s="118"/>
      <c r="AB513" s="119" t="s">
        <v>152</v>
      </c>
      <c r="AC513" s="119" t="s">
        <v>153</v>
      </c>
      <c r="AD513" s="120" t="s">
        <v>282</v>
      </c>
      <c r="AE513" s="119" t="s">
        <v>111</v>
      </c>
      <c r="AF513" s="108">
        <v>2016</v>
      </c>
      <c r="AG513" s="108" t="s">
        <v>70</v>
      </c>
      <c r="AH513" s="108" t="s">
        <v>124</v>
      </c>
      <c r="AI513" s="108" t="s">
        <v>155</v>
      </c>
      <c r="AJ513" s="108"/>
      <c r="AK513" s="115">
        <v>41519</v>
      </c>
      <c r="AL513" s="115"/>
      <c r="AM513" s="115"/>
      <c r="AN513" s="15" t="s">
        <v>2345</v>
      </c>
      <c r="AO513" s="121">
        <f>VLOOKUP(I513,[3]DATOS!$B$6:$D$46,3)</f>
        <v>2243986</v>
      </c>
      <c r="AP513" s="122">
        <f t="shared" si="100"/>
        <v>1458591</v>
      </c>
      <c r="AQ513" s="122">
        <f t="shared" si="101"/>
        <v>3702577</v>
      </c>
      <c r="AR513" s="122">
        <f t="shared" si="102"/>
        <v>0</v>
      </c>
      <c r="AS513" s="122">
        <v>0</v>
      </c>
      <c r="AT513" s="122">
        <f>ROUND(+AQ513*20%,0)</f>
        <v>740515</v>
      </c>
      <c r="AU513" s="122"/>
      <c r="AV513" s="122">
        <v>0</v>
      </c>
      <c r="AW513" s="122">
        <f t="shared" si="107"/>
        <v>29000</v>
      </c>
      <c r="AX513" s="122">
        <v>0</v>
      </c>
      <c r="AY513" s="134">
        <f>ROUND(AO513*15%,0)</f>
        <v>336598</v>
      </c>
      <c r="AZ513" s="122">
        <f t="shared" si="109"/>
        <v>0</v>
      </c>
      <c r="BA513" s="122">
        <f t="shared" si="103"/>
        <v>2984501</v>
      </c>
      <c r="BB513" s="122">
        <f t="shared" si="104"/>
        <v>1824189</v>
      </c>
      <c r="BC513" s="122">
        <f t="shared" si="105"/>
        <v>4808690</v>
      </c>
      <c r="BD513" s="106"/>
      <c r="BE513" s="125" t="str">
        <f>+CONCATENATE(Q514,R514)</f>
        <v>Dirección de Signos Distintivos- Grupo de Trabajo de Oposiciones y Cancelaciones</v>
      </c>
      <c r="BH513" s="126"/>
      <c r="BI513" s="127"/>
      <c r="BS513" s="103"/>
      <c r="BT513" s="103"/>
    </row>
    <row r="514" spans="1:96" ht="25.5" x14ac:dyDescent="0.25">
      <c r="A514" s="140" t="s">
        <v>255</v>
      </c>
      <c r="B514" s="105" t="s">
        <v>141</v>
      </c>
      <c r="C514" s="106" t="s">
        <v>142</v>
      </c>
      <c r="D514" s="174">
        <v>79875670</v>
      </c>
      <c r="E514" s="142" t="s">
        <v>1483</v>
      </c>
      <c r="F514" s="142" t="s">
        <v>2346</v>
      </c>
      <c r="G514" s="106" t="s">
        <v>36</v>
      </c>
      <c r="H514" s="107" t="s">
        <v>101</v>
      </c>
      <c r="I514" s="108" t="s">
        <v>102</v>
      </c>
      <c r="J514" s="108"/>
      <c r="K514" s="108"/>
      <c r="L514" s="109"/>
      <c r="M514" s="110"/>
      <c r="N514" s="109"/>
      <c r="O514" s="110" t="s">
        <v>467</v>
      </c>
      <c r="P514" s="110" t="s">
        <v>103</v>
      </c>
      <c r="Q514" s="107" t="s">
        <v>321</v>
      </c>
      <c r="R514" s="109" t="s">
        <v>597</v>
      </c>
      <c r="S514" s="176" t="s">
        <v>106</v>
      </c>
      <c r="T514" s="175" t="s">
        <v>986</v>
      </c>
      <c r="U514" s="140">
        <v>124953</v>
      </c>
      <c r="V514" s="145">
        <v>28482</v>
      </c>
      <c r="W514" s="146">
        <f t="shared" ca="1" si="108"/>
        <v>42293.432304166665</v>
      </c>
      <c r="X514" s="147">
        <f t="shared" ca="1" si="112"/>
        <v>37.295890410958904</v>
      </c>
      <c r="Y514" s="148">
        <v>40939</v>
      </c>
      <c r="Z514" s="108">
        <f t="shared" ca="1" si="113"/>
        <v>3.6602739726027398</v>
      </c>
      <c r="AA514" s="118"/>
      <c r="AB514" s="119" t="s">
        <v>108</v>
      </c>
      <c r="AC514" s="119" t="s">
        <v>109</v>
      </c>
      <c r="AD514" s="120" t="s">
        <v>110</v>
      </c>
      <c r="AE514" s="119" t="s">
        <v>154</v>
      </c>
      <c r="AF514" s="108">
        <v>2014</v>
      </c>
      <c r="AG514" s="108" t="s">
        <v>70</v>
      </c>
      <c r="AH514" s="149" t="s">
        <v>260</v>
      </c>
      <c r="AI514" s="149" t="s">
        <v>213</v>
      </c>
      <c r="AJ514" s="107"/>
      <c r="AK514" s="115">
        <v>42101</v>
      </c>
      <c r="AL514" s="115"/>
      <c r="AM514" s="115" t="s">
        <v>1721</v>
      </c>
      <c r="AN514" s="29" t="s">
        <v>2347</v>
      </c>
      <c r="AO514" s="121">
        <f>VLOOKUP(I514,[3]DATOS!$B$6:$D$46,3)</f>
        <v>2418255</v>
      </c>
      <c r="AP514" s="122">
        <f t="shared" ref="AP514:AP577" si="115">ROUND((+AO514)*65%,0)</f>
        <v>1571866</v>
      </c>
      <c r="AQ514" s="122">
        <f t="shared" ref="AQ514:AQ577" si="116">SUM(AO514:AP514)</f>
        <v>3990121</v>
      </c>
      <c r="AR514" s="122">
        <f t="shared" ref="AR514:AR580" si="117">IF(AO514&lt;=1288700,74000,0)</f>
        <v>0</v>
      </c>
      <c r="AS514" s="122">
        <v>0</v>
      </c>
      <c r="AT514" s="122">
        <f>ROUND(+AQ514*20%,0)</f>
        <v>798024</v>
      </c>
      <c r="AU514" s="122"/>
      <c r="AV514" s="122">
        <v>0</v>
      </c>
      <c r="AW514" s="122">
        <f t="shared" si="107"/>
        <v>29000</v>
      </c>
      <c r="AX514" s="122">
        <v>0</v>
      </c>
      <c r="AY514" s="134">
        <f>ROUND(AO514*15%,0)</f>
        <v>362738</v>
      </c>
      <c r="AZ514" s="122">
        <f t="shared" si="109"/>
        <v>0</v>
      </c>
      <c r="BA514" s="122">
        <f t="shared" ref="BA514:BA580" si="118">+AO514+AR514+AS514+AT514+AV514+AX514</f>
        <v>3216279</v>
      </c>
      <c r="BB514" s="122">
        <f t="shared" ref="BB514:BB580" si="119">+AP514+AW514+AY514+AZ514</f>
        <v>1963604</v>
      </c>
      <c r="BC514" s="122">
        <f t="shared" ref="BC514:BC577" si="120">+BB514+BA514</f>
        <v>5179883</v>
      </c>
      <c r="BD514" s="106"/>
      <c r="BE514" s="125" t="str">
        <f>+CONCATENATE(Q515,R515)</f>
        <v>Oficina Asesora de Planeación- Grupo de Trabajo de Asuntos Internacionales</v>
      </c>
      <c r="BH514" s="126"/>
      <c r="BI514" s="127"/>
      <c r="CR514" s="128"/>
    </row>
    <row r="515" spans="1:96" x14ac:dyDescent="0.25">
      <c r="A515" s="140" t="s">
        <v>95</v>
      </c>
      <c r="B515" s="105" t="s">
        <v>96</v>
      </c>
      <c r="C515" s="106" t="s">
        <v>97</v>
      </c>
      <c r="D515" s="141">
        <v>52864242</v>
      </c>
      <c r="E515" s="142" t="s">
        <v>2348</v>
      </c>
      <c r="F515" s="142" t="s">
        <v>2349</v>
      </c>
      <c r="G515" s="144" t="s">
        <v>36</v>
      </c>
      <c r="H515" s="107" t="s">
        <v>101</v>
      </c>
      <c r="I515" s="108" t="s">
        <v>175</v>
      </c>
      <c r="J515" s="108">
        <v>131</v>
      </c>
      <c r="K515" s="108"/>
      <c r="L515" s="109"/>
      <c r="M515" s="110"/>
      <c r="N515" s="109"/>
      <c r="O515" s="110" t="s">
        <v>467</v>
      </c>
      <c r="P515" s="110" t="s">
        <v>103</v>
      </c>
      <c r="Q515" s="107" t="s">
        <v>28</v>
      </c>
      <c r="R515" s="111" t="s">
        <v>633</v>
      </c>
      <c r="S515" s="176" t="s">
        <v>2350</v>
      </c>
      <c r="T515" s="143"/>
      <c r="U515" s="144">
        <v>169419</v>
      </c>
      <c r="V515" s="145">
        <v>29827</v>
      </c>
      <c r="W515" s="146">
        <f t="shared" ca="1" si="108"/>
        <v>42293.432304166665</v>
      </c>
      <c r="X515" s="147">
        <f t="shared" ca="1" si="112"/>
        <v>33.663013698630138</v>
      </c>
      <c r="Y515" s="148">
        <v>40695</v>
      </c>
      <c r="Z515" s="147">
        <f t="shared" ca="1" si="113"/>
        <v>4.3150684931506849</v>
      </c>
      <c r="AA515" s="118"/>
      <c r="AB515" s="119" t="s">
        <v>108</v>
      </c>
      <c r="AC515" s="119" t="s">
        <v>109</v>
      </c>
      <c r="AD515" s="120" t="s">
        <v>110</v>
      </c>
      <c r="AE515" s="119" t="s">
        <v>111</v>
      </c>
      <c r="AF515" s="108">
        <v>38</v>
      </c>
      <c r="AG515" s="108" t="s">
        <v>112</v>
      </c>
      <c r="AH515" s="149" t="s">
        <v>124</v>
      </c>
      <c r="AI515" s="149" t="s">
        <v>213</v>
      </c>
      <c r="AJ515" s="150"/>
      <c r="AK515" s="115">
        <v>41306</v>
      </c>
      <c r="AL515" s="115"/>
      <c r="AM515" s="115"/>
      <c r="AN515" s="29" t="s">
        <v>2351</v>
      </c>
      <c r="AO515" s="121">
        <f>VLOOKUP(I515,[3]DATOS!$B$6:$D$46,3)</f>
        <v>2243986</v>
      </c>
      <c r="AP515" s="122">
        <f t="shared" si="115"/>
        <v>1458591</v>
      </c>
      <c r="AQ515" s="122">
        <f t="shared" si="116"/>
        <v>3702577</v>
      </c>
      <c r="AR515" s="122">
        <f t="shared" si="117"/>
        <v>0</v>
      </c>
      <c r="AS515" s="122">
        <v>0</v>
      </c>
      <c r="AT515" s="122">
        <v>0</v>
      </c>
      <c r="AU515" s="122"/>
      <c r="AV515" s="122">
        <v>0</v>
      </c>
      <c r="AW515" s="122">
        <f t="shared" si="107"/>
        <v>29000</v>
      </c>
      <c r="AX515" s="122">
        <v>0</v>
      </c>
      <c r="AY515" s="134">
        <f>ROUND(AO515*15%,0)</f>
        <v>336598</v>
      </c>
      <c r="AZ515" s="122">
        <f t="shared" si="109"/>
        <v>0</v>
      </c>
      <c r="BA515" s="122">
        <f t="shared" si="118"/>
        <v>2243986</v>
      </c>
      <c r="BB515" s="122">
        <f t="shared" si="119"/>
        <v>1824189</v>
      </c>
      <c r="BC515" s="122">
        <f t="shared" si="120"/>
        <v>4068175</v>
      </c>
      <c r="BD515" s="106"/>
      <c r="BE515" s="125" t="str">
        <f>+CONCATENATE(Q516,R516)</f>
        <v>Despacho del Superintendente</v>
      </c>
      <c r="BH515" s="126"/>
      <c r="BI515" s="127"/>
    </row>
    <row r="516" spans="1:96" ht="25.5" x14ac:dyDescent="0.25">
      <c r="A516" s="106" t="s">
        <v>140</v>
      </c>
      <c r="B516" s="105" t="s">
        <v>141</v>
      </c>
      <c r="C516" s="106" t="s">
        <v>142</v>
      </c>
      <c r="D516" s="132">
        <v>91519674</v>
      </c>
      <c r="E516" s="105" t="s">
        <v>1186</v>
      </c>
      <c r="F516" s="107" t="s">
        <v>2352</v>
      </c>
      <c r="G516" s="106" t="s">
        <v>286</v>
      </c>
      <c r="H516" s="107" t="s">
        <v>340</v>
      </c>
      <c r="I516" s="108" t="s">
        <v>784</v>
      </c>
      <c r="J516" s="108">
        <v>21</v>
      </c>
      <c r="K516" s="108"/>
      <c r="L516" s="111" t="s">
        <v>120</v>
      </c>
      <c r="M516" s="110"/>
      <c r="N516" s="109"/>
      <c r="O516" s="110"/>
      <c r="P516" s="110" t="s">
        <v>202</v>
      </c>
      <c r="Q516" s="107" t="s">
        <v>242</v>
      </c>
      <c r="R516" s="111"/>
      <c r="S516" s="112" t="s">
        <v>106</v>
      </c>
      <c r="T516" s="113" t="s">
        <v>2353</v>
      </c>
      <c r="U516" s="133">
        <v>155763</v>
      </c>
      <c r="V516" s="115">
        <v>30440</v>
      </c>
      <c r="W516" s="115">
        <f t="shared" ca="1" si="108"/>
        <v>42293.432304166665</v>
      </c>
      <c r="X516" s="116">
        <f t="shared" ca="1" si="112"/>
        <v>32.005479452054793</v>
      </c>
      <c r="Y516" s="117">
        <v>41229</v>
      </c>
      <c r="Z516" s="108">
        <f t="shared" ca="1" si="113"/>
        <v>2.8767123287671232</v>
      </c>
      <c r="AA516" s="118"/>
      <c r="AB516" s="119" t="s">
        <v>168</v>
      </c>
      <c r="AC516" s="119" t="s">
        <v>168</v>
      </c>
      <c r="AD516" s="120"/>
      <c r="AE516" s="119" t="s">
        <v>738</v>
      </c>
      <c r="AF516" s="108">
        <v>1</v>
      </c>
      <c r="AG516" s="108" t="s">
        <v>361</v>
      </c>
      <c r="AH516" s="108" t="s">
        <v>221</v>
      </c>
      <c r="AI516" s="108" t="s">
        <v>379</v>
      </c>
      <c r="AJ516" s="108"/>
      <c r="AK516" s="115"/>
      <c r="AL516" s="115"/>
      <c r="AM516" s="115"/>
      <c r="AN516" s="16" t="s">
        <v>2354</v>
      </c>
      <c r="AO516" s="121">
        <f>VLOOKUP(I516,[3]DATOS!$B$6:$D$46,3)</f>
        <v>6466006</v>
      </c>
      <c r="AP516" s="122">
        <f t="shared" si="115"/>
        <v>4202904</v>
      </c>
      <c r="AQ516" s="122">
        <f t="shared" si="116"/>
        <v>10668910</v>
      </c>
      <c r="AR516" s="122">
        <f t="shared" si="117"/>
        <v>0</v>
      </c>
      <c r="AS516" s="124">
        <f>ROUND(+AO516*50%,0)</f>
        <v>3233003</v>
      </c>
      <c r="AT516" s="122">
        <v>0</v>
      </c>
      <c r="AU516" s="122"/>
      <c r="AV516" s="122">
        <v>0</v>
      </c>
      <c r="AW516" s="122">
        <f t="shared" si="107"/>
        <v>29000</v>
      </c>
      <c r="AX516" s="122">
        <v>0</v>
      </c>
      <c r="AY516" s="134">
        <v>0</v>
      </c>
      <c r="AZ516" s="122">
        <f t="shared" si="109"/>
        <v>2101452</v>
      </c>
      <c r="BA516" s="122">
        <f t="shared" si="118"/>
        <v>9699009</v>
      </c>
      <c r="BB516" s="122">
        <f t="shared" si="119"/>
        <v>6333356</v>
      </c>
      <c r="BC516" s="122">
        <f t="shared" si="120"/>
        <v>16032365</v>
      </c>
      <c r="BD516" s="106"/>
      <c r="BE516" s="125" t="str">
        <f>+CONCATENATE(Q517,R517)</f>
        <v>Despacho del Superintendente Delegado para Asuntos Jurisdiccionales- Grupo de Trabajo de Calificación</v>
      </c>
      <c r="BH516" s="126"/>
      <c r="BI516" s="127"/>
    </row>
    <row r="517" spans="1:96" x14ac:dyDescent="0.25">
      <c r="A517" s="106" t="s">
        <v>95</v>
      </c>
      <c r="B517" s="105" t="s">
        <v>96</v>
      </c>
      <c r="C517" s="106" t="s">
        <v>97</v>
      </c>
      <c r="D517" s="132">
        <v>1032363486</v>
      </c>
      <c r="E517" s="105" t="s">
        <v>2355</v>
      </c>
      <c r="F517" s="105" t="s">
        <v>2356</v>
      </c>
      <c r="G517" s="106" t="s">
        <v>36</v>
      </c>
      <c r="H517" s="107" t="s">
        <v>101</v>
      </c>
      <c r="I517" s="108" t="s">
        <v>185</v>
      </c>
      <c r="J517" s="108"/>
      <c r="K517" s="108"/>
      <c r="L517" s="107"/>
      <c r="M517" s="108"/>
      <c r="N517" s="109"/>
      <c r="O517" s="110"/>
      <c r="P517" s="110" t="s">
        <v>202</v>
      </c>
      <c r="Q517" s="107" t="s">
        <v>203</v>
      </c>
      <c r="R517" s="109" t="s">
        <v>611</v>
      </c>
      <c r="S517" s="112" t="s">
        <v>106</v>
      </c>
      <c r="T517" s="112"/>
      <c r="U517" s="133">
        <v>222397</v>
      </c>
      <c r="V517" s="115">
        <v>31548</v>
      </c>
      <c r="W517" s="115">
        <f t="shared" ca="1" si="108"/>
        <v>42293.432304166665</v>
      </c>
      <c r="X517" s="116">
        <f t="shared" ca="1" si="112"/>
        <v>29.013698630136986</v>
      </c>
      <c r="Y517" s="117">
        <v>41914</v>
      </c>
      <c r="Z517" s="108">
        <f t="shared" ca="1" si="113"/>
        <v>1.0246575342465754</v>
      </c>
      <c r="AA517" s="118"/>
      <c r="AB517" s="119" t="s">
        <v>108</v>
      </c>
      <c r="AC517" s="119" t="s">
        <v>109</v>
      </c>
      <c r="AD517" s="120" t="s">
        <v>110</v>
      </c>
      <c r="AE517" s="119" t="s">
        <v>111</v>
      </c>
      <c r="AF517" s="108">
        <v>4030</v>
      </c>
      <c r="AG517" s="108" t="s">
        <v>70</v>
      </c>
      <c r="AH517" s="108" t="s">
        <v>160</v>
      </c>
      <c r="AI517" s="108" t="s">
        <v>155</v>
      </c>
      <c r="AJ517" s="108"/>
      <c r="AK517" s="115"/>
      <c r="AL517" s="115"/>
      <c r="AM517" s="115"/>
      <c r="AN517" s="15" t="s">
        <v>2357</v>
      </c>
      <c r="AO517" s="121">
        <f>VLOOKUP(I517,[3]DATOS!$B$6:$D$46,3)</f>
        <v>1466526</v>
      </c>
      <c r="AP517" s="122">
        <f t="shared" si="115"/>
        <v>953242</v>
      </c>
      <c r="AQ517" s="122">
        <f t="shared" si="116"/>
        <v>2419768</v>
      </c>
      <c r="AR517" s="122">
        <f t="shared" si="117"/>
        <v>0</v>
      </c>
      <c r="AS517" s="122">
        <v>0</v>
      </c>
      <c r="AT517" s="122">
        <v>0</v>
      </c>
      <c r="AU517" s="122"/>
      <c r="AV517" s="122">
        <v>0</v>
      </c>
      <c r="AW517" s="122">
        <f t="shared" si="107"/>
        <v>29000</v>
      </c>
      <c r="AX517" s="122">
        <v>0</v>
      </c>
      <c r="AY517" s="134">
        <v>0</v>
      </c>
      <c r="AZ517" s="122">
        <f t="shared" si="109"/>
        <v>0</v>
      </c>
      <c r="BA517" s="122">
        <f t="shared" si="118"/>
        <v>1466526</v>
      </c>
      <c r="BB517" s="122">
        <f t="shared" si="119"/>
        <v>982242</v>
      </c>
      <c r="BC517" s="122">
        <f t="shared" si="120"/>
        <v>2448768</v>
      </c>
      <c r="BD517" s="107"/>
    </row>
    <row r="518" spans="1:96" x14ac:dyDescent="0.25">
      <c r="A518" s="106" t="s">
        <v>95</v>
      </c>
      <c r="B518" s="105" t="s">
        <v>276</v>
      </c>
      <c r="C518" s="106" t="s">
        <v>97</v>
      </c>
      <c r="D518" s="132">
        <v>1032396709</v>
      </c>
      <c r="E518" s="105" t="s">
        <v>2358</v>
      </c>
      <c r="F518" s="107" t="s">
        <v>2359</v>
      </c>
      <c r="G518" s="106" t="s">
        <v>36</v>
      </c>
      <c r="H518" s="107" t="s">
        <v>279</v>
      </c>
      <c r="I518" s="108" t="s">
        <v>319</v>
      </c>
      <c r="J518" s="108"/>
      <c r="K518" s="108"/>
      <c r="L518" s="107"/>
      <c r="M518" s="108"/>
      <c r="N518" s="90"/>
      <c r="O518" s="110"/>
      <c r="P518" s="110" t="s">
        <v>103</v>
      </c>
      <c r="Q518" s="107" t="s">
        <v>167</v>
      </c>
      <c r="R518" s="109" t="s">
        <v>499</v>
      </c>
      <c r="S518" s="112" t="s">
        <v>367</v>
      </c>
      <c r="T518" s="112"/>
      <c r="U518" s="133"/>
      <c r="V518" s="115">
        <v>31991</v>
      </c>
      <c r="W518" s="115">
        <f t="shared" ca="1" si="108"/>
        <v>42293.432304166665</v>
      </c>
      <c r="X518" s="116">
        <f t="shared" ca="1" si="112"/>
        <v>27.81917808219178</v>
      </c>
      <c r="Y518" s="117">
        <v>41155</v>
      </c>
      <c r="Z518" s="108">
        <f t="shared" ca="1" si="113"/>
        <v>3.0767123287671234</v>
      </c>
      <c r="AA518" s="118"/>
      <c r="AB518" s="119" t="s">
        <v>108</v>
      </c>
      <c r="AC518" s="119" t="s">
        <v>252</v>
      </c>
      <c r="AD518" s="120" t="s">
        <v>110</v>
      </c>
      <c r="AE518" s="119" t="s">
        <v>253</v>
      </c>
      <c r="AF518" s="108">
        <v>111</v>
      </c>
      <c r="AG518" s="108" t="s">
        <v>112</v>
      </c>
      <c r="AH518" s="108" t="s">
        <v>124</v>
      </c>
      <c r="AI518" s="108" t="s">
        <v>213</v>
      </c>
      <c r="AJ518" s="108"/>
      <c r="AK518" s="115">
        <v>42103</v>
      </c>
      <c r="AL518" s="115"/>
      <c r="AM518" s="115"/>
      <c r="AN518" s="16" t="s">
        <v>2360</v>
      </c>
      <c r="AO518" s="121">
        <f>VLOOKUP(I518,[3]DATOS!$B$6:$D$46,3)</f>
        <v>866229</v>
      </c>
      <c r="AP518" s="122">
        <f t="shared" si="115"/>
        <v>563049</v>
      </c>
      <c r="AQ518" s="122">
        <f t="shared" si="116"/>
        <v>1429278</v>
      </c>
      <c r="AR518" s="122">
        <f t="shared" si="117"/>
        <v>74000</v>
      </c>
      <c r="AS518" s="122">
        <v>0</v>
      </c>
      <c r="AT518" s="122">
        <v>0</v>
      </c>
      <c r="AU518" s="122"/>
      <c r="AV518" s="122">
        <v>0</v>
      </c>
      <c r="AW518" s="122">
        <f t="shared" si="107"/>
        <v>29000</v>
      </c>
      <c r="AX518" s="122">
        <v>0</v>
      </c>
      <c r="AY518" s="134">
        <v>0</v>
      </c>
      <c r="AZ518" s="122">
        <f t="shared" si="109"/>
        <v>0</v>
      </c>
      <c r="BA518" s="122">
        <f t="shared" si="118"/>
        <v>940229</v>
      </c>
      <c r="BB518" s="122">
        <f t="shared" si="119"/>
        <v>592049</v>
      </c>
      <c r="BC518" s="122">
        <f t="shared" si="120"/>
        <v>1532278</v>
      </c>
      <c r="BD518" s="106"/>
      <c r="BE518" s="125" t="str">
        <f>+CONCATENATE(Q519,R519)</f>
        <v>Dirección Administrativa- Grupo de Trabajo de Gestión Documental y Recursos Físicos</v>
      </c>
      <c r="BH518" s="126"/>
      <c r="BI518" s="127"/>
    </row>
    <row r="519" spans="1:96" x14ac:dyDescent="0.25">
      <c r="A519" s="106" t="s">
        <v>140</v>
      </c>
      <c r="B519" s="105" t="s">
        <v>206</v>
      </c>
      <c r="C519" s="106" t="s">
        <v>142</v>
      </c>
      <c r="D519" s="132">
        <v>93356408</v>
      </c>
      <c r="E519" s="105" t="s">
        <v>2361</v>
      </c>
      <c r="F519" s="107" t="s">
        <v>2362</v>
      </c>
      <c r="G519" s="106" t="s">
        <v>433</v>
      </c>
      <c r="H519" s="107" t="s">
        <v>929</v>
      </c>
      <c r="I519" s="108" t="s">
        <v>266</v>
      </c>
      <c r="J519" s="108">
        <v>446</v>
      </c>
      <c r="K519" s="108"/>
      <c r="L519" s="109" t="s">
        <v>384</v>
      </c>
      <c r="M519" s="110" t="s">
        <v>385</v>
      </c>
      <c r="N519" s="109" t="s">
        <v>148</v>
      </c>
      <c r="O519" s="110"/>
      <c r="P519" s="110" t="s">
        <v>103</v>
      </c>
      <c r="Q519" s="107" t="s">
        <v>104</v>
      </c>
      <c r="R519" s="109" t="s">
        <v>186</v>
      </c>
      <c r="S519" s="112" t="s">
        <v>267</v>
      </c>
      <c r="T519" s="113"/>
      <c r="U519" s="133"/>
      <c r="V519" s="115">
        <v>23440</v>
      </c>
      <c r="W519" s="115">
        <f t="shared" ca="1" si="108"/>
        <v>42293.432304166665</v>
      </c>
      <c r="X519" s="116">
        <f t="shared" ca="1" si="112"/>
        <v>50.909589041095892</v>
      </c>
      <c r="Y519" s="117">
        <v>35670</v>
      </c>
      <c r="Z519" s="108">
        <f t="shared" ca="1" si="113"/>
        <v>17.884931506849316</v>
      </c>
      <c r="AA519" s="118"/>
      <c r="AB519" s="119" t="s">
        <v>152</v>
      </c>
      <c r="AC519" s="119" t="s">
        <v>268</v>
      </c>
      <c r="AD519" s="120" t="s">
        <v>110</v>
      </c>
      <c r="AE519" s="119" t="s">
        <v>269</v>
      </c>
      <c r="AF519" s="108">
        <v>141</v>
      </c>
      <c r="AG519" s="108" t="s">
        <v>112</v>
      </c>
      <c r="AH519" s="108" t="s">
        <v>124</v>
      </c>
      <c r="AI519" s="108" t="s">
        <v>114</v>
      </c>
      <c r="AJ519" s="108"/>
      <c r="AK519" s="115">
        <v>36780</v>
      </c>
      <c r="AL519" s="115"/>
      <c r="AM519" s="115"/>
      <c r="AN519" s="30" t="s">
        <v>2363</v>
      </c>
      <c r="AO519" s="121">
        <f>VLOOKUP(I519,[3]DATOS!$B$6:$D$46,3)</f>
        <v>1027665</v>
      </c>
      <c r="AP519" s="122">
        <f t="shared" si="115"/>
        <v>667982</v>
      </c>
      <c r="AQ519" s="122">
        <f t="shared" si="116"/>
        <v>1695647</v>
      </c>
      <c r="AR519" s="122">
        <f t="shared" si="117"/>
        <v>74000</v>
      </c>
      <c r="AS519" s="122">
        <v>0</v>
      </c>
      <c r="AT519" s="122">
        <v>0</v>
      </c>
      <c r="AU519" s="122"/>
      <c r="AV519" s="122">
        <v>0</v>
      </c>
      <c r="AW519" s="122">
        <f t="shared" si="107"/>
        <v>29000</v>
      </c>
      <c r="AX519" s="122">
        <v>0</v>
      </c>
      <c r="AY519" s="134">
        <f>ROUND(AO519*15%,0)</f>
        <v>154150</v>
      </c>
      <c r="AZ519" s="122">
        <f t="shared" si="109"/>
        <v>0</v>
      </c>
      <c r="BA519" s="122">
        <f t="shared" si="118"/>
        <v>1101665</v>
      </c>
      <c r="BB519" s="122">
        <f t="shared" si="119"/>
        <v>851132</v>
      </c>
      <c r="BC519" s="122">
        <f t="shared" si="120"/>
        <v>1952797</v>
      </c>
      <c r="BD519" s="106"/>
      <c r="BE519" s="125" t="str">
        <f>+CONCATENATE(Q520,R520)</f>
        <v>Despacho del Superintendente Delegado para la Propiedad Industrial- Grupo de Trabajo de Centro de Información Tecnológica y Apoyo a la Gestión de la Propiedad Industrial</v>
      </c>
      <c r="BH519" s="126"/>
      <c r="BI519" s="127"/>
      <c r="BS519" s="103"/>
      <c r="BT519" s="103"/>
    </row>
    <row r="520" spans="1:96" x14ac:dyDescent="0.25">
      <c r="A520" s="106" t="s">
        <v>140</v>
      </c>
      <c r="B520" s="105" t="s">
        <v>141</v>
      </c>
      <c r="C520" s="106" t="s">
        <v>142</v>
      </c>
      <c r="D520" s="132">
        <v>14320276</v>
      </c>
      <c r="E520" s="105" t="s">
        <v>2364</v>
      </c>
      <c r="F520" s="107" t="s">
        <v>2365</v>
      </c>
      <c r="G520" s="106" t="s">
        <v>1470</v>
      </c>
      <c r="H520" s="107" t="s">
        <v>101</v>
      </c>
      <c r="I520" s="108" t="s">
        <v>175</v>
      </c>
      <c r="J520" s="108">
        <v>147</v>
      </c>
      <c r="K520" s="108"/>
      <c r="L520" s="109"/>
      <c r="M520" s="110"/>
      <c r="N520" s="109"/>
      <c r="O520" s="110"/>
      <c r="P520" s="110" t="s">
        <v>202</v>
      </c>
      <c r="Q520" s="107" t="s">
        <v>306</v>
      </c>
      <c r="R520" s="111" t="s">
        <v>475</v>
      </c>
      <c r="S520" s="112" t="s">
        <v>1000</v>
      </c>
      <c r="T520" s="113" t="s">
        <v>411</v>
      </c>
      <c r="U520" s="133" t="s">
        <v>2366</v>
      </c>
      <c r="V520" s="115">
        <v>24458</v>
      </c>
      <c r="W520" s="115">
        <f t="shared" ca="1" si="108"/>
        <v>42293.432304166665</v>
      </c>
      <c r="X520" s="116">
        <f t="shared" ca="1" si="112"/>
        <v>48.161643835616438</v>
      </c>
      <c r="Y520" s="117">
        <v>36608</v>
      </c>
      <c r="Z520" s="108">
        <f t="shared" ca="1" si="113"/>
        <v>15.35068493150685</v>
      </c>
      <c r="AA520" s="118"/>
      <c r="AB520" s="119" t="s">
        <v>108</v>
      </c>
      <c r="AC520" s="119" t="s">
        <v>109</v>
      </c>
      <c r="AD520" s="120" t="s">
        <v>110</v>
      </c>
      <c r="AE520" s="119" t="s">
        <v>154</v>
      </c>
      <c r="AF520" s="108">
        <v>2005</v>
      </c>
      <c r="AG520" s="108" t="s">
        <v>70</v>
      </c>
      <c r="AH520" s="108" t="s">
        <v>160</v>
      </c>
      <c r="AI520" s="108" t="s">
        <v>155</v>
      </c>
      <c r="AJ520" s="108"/>
      <c r="AK520" s="115">
        <v>39114</v>
      </c>
      <c r="AL520" s="115"/>
      <c r="AM520" s="115"/>
      <c r="AN520" s="15" t="s">
        <v>2367</v>
      </c>
      <c r="AO520" s="121">
        <f>VLOOKUP(I520,[3]DATOS!$B$6:$D$46,3)</f>
        <v>2243986</v>
      </c>
      <c r="AP520" s="122">
        <f t="shared" si="115"/>
        <v>1458591</v>
      </c>
      <c r="AQ520" s="122">
        <f t="shared" si="116"/>
        <v>3702577</v>
      </c>
      <c r="AR520" s="122">
        <f t="shared" si="117"/>
        <v>0</v>
      </c>
      <c r="AS520" s="122">
        <v>0</v>
      </c>
      <c r="AT520" s="122">
        <f>ROUND(+AQ520*20%,0)</f>
        <v>740515</v>
      </c>
      <c r="AU520" s="122"/>
      <c r="AV520" s="122">
        <v>0</v>
      </c>
      <c r="AW520" s="122">
        <f t="shared" si="107"/>
        <v>29000</v>
      </c>
      <c r="AX520" s="122">
        <v>0</v>
      </c>
      <c r="AY520" s="134">
        <v>0</v>
      </c>
      <c r="AZ520" s="122">
        <f t="shared" si="109"/>
        <v>0</v>
      </c>
      <c r="BA520" s="122">
        <f t="shared" si="118"/>
        <v>2984501</v>
      </c>
      <c r="BB520" s="122">
        <f t="shared" si="119"/>
        <v>1487591</v>
      </c>
      <c r="BC520" s="122">
        <f t="shared" si="120"/>
        <v>4472092</v>
      </c>
      <c r="BD520" s="106"/>
      <c r="BE520" s="125" t="str">
        <f>+CONCATENATE(Q521,R521)</f>
        <v>Oficina Asesora Jurídica- Grupo de Trabajo de Gestión Judicial</v>
      </c>
      <c r="BH520" s="135"/>
      <c r="BI520" s="127"/>
    </row>
    <row r="521" spans="1:96" ht="25.5" x14ac:dyDescent="0.25">
      <c r="A521" s="106" t="s">
        <v>95</v>
      </c>
      <c r="B521" s="105" t="s">
        <v>96</v>
      </c>
      <c r="C521" s="106" t="s">
        <v>97</v>
      </c>
      <c r="D521" s="132">
        <v>52081980</v>
      </c>
      <c r="E521" s="105" t="s">
        <v>2368</v>
      </c>
      <c r="F521" s="107" t="s">
        <v>2369</v>
      </c>
      <c r="G521" s="106" t="s">
        <v>36</v>
      </c>
      <c r="H521" s="107" t="s">
        <v>421</v>
      </c>
      <c r="I521" s="108" t="s">
        <v>570</v>
      </c>
      <c r="J521" s="108">
        <v>509</v>
      </c>
      <c r="K521" s="108"/>
      <c r="L521" s="109" t="s">
        <v>241</v>
      </c>
      <c r="M521" s="110" t="s">
        <v>209</v>
      </c>
      <c r="N521" s="109" t="s">
        <v>148</v>
      </c>
      <c r="O521" s="110"/>
      <c r="P521" s="110" t="s">
        <v>103</v>
      </c>
      <c r="Q521" s="107" t="s">
        <v>249</v>
      </c>
      <c r="R521" s="111" t="s">
        <v>250</v>
      </c>
      <c r="S521" s="112" t="s">
        <v>106</v>
      </c>
      <c r="T521" s="113" t="s">
        <v>2284</v>
      </c>
      <c r="U521" s="133">
        <v>104843</v>
      </c>
      <c r="V521" s="115">
        <v>26931</v>
      </c>
      <c r="W521" s="115">
        <f t="shared" ca="1" si="108"/>
        <v>42293.432304166665</v>
      </c>
      <c r="X521" s="116">
        <f t="shared" ca="1" si="112"/>
        <v>41.484931506849314</v>
      </c>
      <c r="Y521" s="117">
        <v>34277</v>
      </c>
      <c r="Z521" s="108">
        <f t="shared" ca="1" si="113"/>
        <v>21.649315068493152</v>
      </c>
      <c r="AA521" s="118"/>
      <c r="AB521" s="119" t="s">
        <v>152</v>
      </c>
      <c r="AC521" s="119" t="s">
        <v>153</v>
      </c>
      <c r="AD521" s="120" t="s">
        <v>110</v>
      </c>
      <c r="AE521" s="119" t="s">
        <v>111</v>
      </c>
      <c r="AF521" s="108">
        <v>14</v>
      </c>
      <c r="AG521" s="108" t="s">
        <v>112</v>
      </c>
      <c r="AH521" s="108" t="s">
        <v>124</v>
      </c>
      <c r="AI521" s="108" t="s">
        <v>196</v>
      </c>
      <c r="AJ521" s="108"/>
      <c r="AK521" s="115">
        <v>41397</v>
      </c>
      <c r="AL521" s="115"/>
      <c r="AM521" s="115"/>
      <c r="AN521" s="21" t="s">
        <v>2370</v>
      </c>
      <c r="AO521" s="121">
        <f>VLOOKUP(I521,[3]DATOS!$B$6:$D$46,3)</f>
        <v>3729631</v>
      </c>
      <c r="AP521" s="122">
        <f t="shared" si="115"/>
        <v>2424260</v>
      </c>
      <c r="AQ521" s="122">
        <f t="shared" si="116"/>
        <v>6153891</v>
      </c>
      <c r="AR521" s="122">
        <f t="shared" si="117"/>
        <v>0</v>
      </c>
      <c r="AS521" s="122">
        <v>0</v>
      </c>
      <c r="AT521" s="122">
        <f>ROUND(+AQ521*20%,0)</f>
        <v>1230778</v>
      </c>
      <c r="AU521" s="122"/>
      <c r="AV521" s="122">
        <v>0</v>
      </c>
      <c r="AW521" s="122">
        <f t="shared" si="107"/>
        <v>29000</v>
      </c>
      <c r="AX521" s="122">
        <v>0</v>
      </c>
      <c r="AY521" s="134">
        <f>ROUND(AO521*15%,0)</f>
        <v>559445</v>
      </c>
      <c r="AZ521" s="122">
        <f t="shared" si="109"/>
        <v>0</v>
      </c>
      <c r="BA521" s="122">
        <f t="shared" si="118"/>
        <v>4960409</v>
      </c>
      <c r="BB521" s="122">
        <f t="shared" si="119"/>
        <v>3012705</v>
      </c>
      <c r="BC521" s="122">
        <f t="shared" si="120"/>
        <v>7973114</v>
      </c>
      <c r="BD521" s="106"/>
      <c r="BE521" s="125" t="str">
        <f>+CONCATENATE(Q522,R522)</f>
        <v>Despacho del Superintendente Delegado para Asuntos Jurisdiccionales- Grupo de Trabajo de Calificación</v>
      </c>
      <c r="BH521" s="126"/>
      <c r="BI521" s="127"/>
      <c r="CP521" s="128"/>
      <c r="CQ521" s="128"/>
    </row>
    <row r="522" spans="1:96" x14ac:dyDescent="0.25">
      <c r="A522" s="106" t="s">
        <v>95</v>
      </c>
      <c r="B522" s="105" t="s">
        <v>96</v>
      </c>
      <c r="C522" s="106" t="s">
        <v>97</v>
      </c>
      <c r="D522" s="132">
        <v>37949231</v>
      </c>
      <c r="E522" s="105" t="s">
        <v>1978</v>
      </c>
      <c r="F522" s="107" t="s">
        <v>2371</v>
      </c>
      <c r="G522" s="106" t="s">
        <v>2372</v>
      </c>
      <c r="H522" s="107" t="s">
        <v>101</v>
      </c>
      <c r="I522" s="108" t="s">
        <v>193</v>
      </c>
      <c r="J522" s="108">
        <v>112</v>
      </c>
      <c r="K522" s="108"/>
      <c r="L522" s="109"/>
      <c r="M522" s="110"/>
      <c r="N522" s="109"/>
      <c r="O522" s="110"/>
      <c r="P522" s="110" t="s">
        <v>202</v>
      </c>
      <c r="Q522" s="107" t="s">
        <v>203</v>
      </c>
      <c r="R522" s="109" t="s">
        <v>611</v>
      </c>
      <c r="S522" s="112" t="s">
        <v>106</v>
      </c>
      <c r="T522" s="113" t="s">
        <v>327</v>
      </c>
      <c r="U522" s="133">
        <v>161235</v>
      </c>
      <c r="V522" s="115">
        <v>30665</v>
      </c>
      <c r="W522" s="115">
        <f t="shared" ca="1" si="108"/>
        <v>42293.432304166665</v>
      </c>
      <c r="X522" s="116">
        <f t="shared" ca="1" si="112"/>
        <v>31.4</v>
      </c>
      <c r="Y522" s="117">
        <v>40952</v>
      </c>
      <c r="Z522" s="108">
        <f t="shared" ca="1" si="113"/>
        <v>3.6246575342465754</v>
      </c>
      <c r="AA522" s="118"/>
      <c r="AB522" s="119" t="s">
        <v>108</v>
      </c>
      <c r="AC522" s="119" t="s">
        <v>109</v>
      </c>
      <c r="AD522" s="120" t="s">
        <v>110</v>
      </c>
      <c r="AE522" s="119" t="s">
        <v>111</v>
      </c>
      <c r="AF522" s="108">
        <v>4030</v>
      </c>
      <c r="AG522" s="108" t="s">
        <v>70</v>
      </c>
      <c r="AH522" s="108" t="s">
        <v>260</v>
      </c>
      <c r="AI522" s="108" t="s">
        <v>213</v>
      </c>
      <c r="AJ522" s="108"/>
      <c r="AK522" s="115">
        <v>41491</v>
      </c>
      <c r="AL522" s="115"/>
      <c r="AM522" s="115"/>
      <c r="AN522" s="21" t="s">
        <v>2373</v>
      </c>
      <c r="AO522" s="121">
        <f>VLOOKUP(I522,[3]DATOS!$B$6:$D$46,3)</f>
        <v>2320554</v>
      </c>
      <c r="AP522" s="122">
        <f t="shared" si="115"/>
        <v>1508360</v>
      </c>
      <c r="AQ522" s="122">
        <f t="shared" si="116"/>
        <v>3828914</v>
      </c>
      <c r="AR522" s="122">
        <f t="shared" si="117"/>
        <v>0</v>
      </c>
      <c r="AS522" s="122">
        <v>0</v>
      </c>
      <c r="AT522" s="122">
        <v>0</v>
      </c>
      <c r="AU522" s="122"/>
      <c r="AV522" s="122">
        <v>0</v>
      </c>
      <c r="AW522" s="122">
        <f t="shared" si="107"/>
        <v>29000</v>
      </c>
      <c r="AX522" s="122">
        <v>0</v>
      </c>
      <c r="AY522" s="134">
        <f>ROUND(AO522*15%,0)</f>
        <v>348083</v>
      </c>
      <c r="AZ522" s="122">
        <f t="shared" si="109"/>
        <v>0</v>
      </c>
      <c r="BA522" s="122">
        <f t="shared" si="118"/>
        <v>2320554</v>
      </c>
      <c r="BB522" s="122">
        <f t="shared" si="119"/>
        <v>1885443</v>
      </c>
      <c r="BC522" s="122">
        <f t="shared" si="120"/>
        <v>4205997</v>
      </c>
      <c r="BD522" s="106"/>
      <c r="BE522" s="170"/>
      <c r="BF522" s="170"/>
      <c r="BG522" s="179"/>
      <c r="BH522" s="179"/>
      <c r="BI522" s="179"/>
      <c r="BJ522" s="170"/>
      <c r="BK522" s="170"/>
      <c r="BL522" s="170"/>
      <c r="BM522" s="170"/>
      <c r="BN522" s="170"/>
      <c r="BO522" s="170"/>
      <c r="BP522" s="170"/>
      <c r="BQ522" s="170"/>
      <c r="BR522" s="170"/>
      <c r="BS522" s="170"/>
      <c r="BT522" s="170"/>
      <c r="BU522" s="170"/>
      <c r="BV522" s="170"/>
      <c r="BW522" s="170"/>
      <c r="BX522" s="170"/>
      <c r="BY522" s="170"/>
      <c r="BZ522" s="170"/>
      <c r="CA522" s="170"/>
      <c r="CB522" s="170"/>
      <c r="CC522" s="170"/>
      <c r="CD522" s="170"/>
      <c r="CE522" s="170"/>
      <c r="CF522" s="170"/>
      <c r="CG522" s="170"/>
      <c r="CH522" s="170"/>
      <c r="CI522" s="170"/>
      <c r="CJ522" s="170"/>
      <c r="CK522" s="170"/>
      <c r="CL522" s="170"/>
      <c r="CM522" s="170"/>
      <c r="CN522" s="170"/>
      <c r="CO522" s="170"/>
      <c r="CP522" s="170"/>
      <c r="CQ522" s="170"/>
    </row>
    <row r="523" spans="1:96" x14ac:dyDescent="0.25">
      <c r="A523" s="106" t="s">
        <v>140</v>
      </c>
      <c r="B523" s="105" t="s">
        <v>206</v>
      </c>
      <c r="C523" s="106" t="s">
        <v>142</v>
      </c>
      <c r="D523" s="132">
        <v>79154267</v>
      </c>
      <c r="E523" s="105" t="s">
        <v>2374</v>
      </c>
      <c r="F523" s="107" t="s">
        <v>2375</v>
      </c>
      <c r="G523" s="106" t="s">
        <v>555</v>
      </c>
      <c r="H523" s="107" t="s">
        <v>279</v>
      </c>
      <c r="I523" s="108" t="s">
        <v>266</v>
      </c>
      <c r="J523" s="108">
        <v>445</v>
      </c>
      <c r="K523" s="108"/>
      <c r="L523" s="109"/>
      <c r="M523" s="110"/>
      <c r="N523" s="109"/>
      <c r="O523" s="110"/>
      <c r="P523" s="110" t="s">
        <v>103</v>
      </c>
      <c r="Q523" s="107" t="s">
        <v>104</v>
      </c>
      <c r="R523" s="109" t="s">
        <v>186</v>
      </c>
      <c r="S523" s="112" t="s">
        <v>267</v>
      </c>
      <c r="T523" s="113"/>
      <c r="U523" s="133"/>
      <c r="V523" s="115">
        <v>22766</v>
      </c>
      <c r="W523" s="115">
        <f t="shared" ca="1" si="108"/>
        <v>42293.432304166665</v>
      </c>
      <c r="X523" s="116">
        <f t="shared" ca="1" si="112"/>
        <v>52.728767123287675</v>
      </c>
      <c r="Y523" s="117">
        <v>37203</v>
      </c>
      <c r="Z523" s="108">
        <f t="shared" ca="1" si="113"/>
        <v>13.747945205479452</v>
      </c>
      <c r="AA523" s="118"/>
      <c r="AB523" s="119" t="s">
        <v>108</v>
      </c>
      <c r="AC523" s="119" t="s">
        <v>252</v>
      </c>
      <c r="AD523" s="120" t="s">
        <v>110</v>
      </c>
      <c r="AE523" s="119" t="s">
        <v>269</v>
      </c>
      <c r="AF523" s="108">
        <v>141</v>
      </c>
      <c r="AG523" s="108" t="s">
        <v>112</v>
      </c>
      <c r="AH523" s="108" t="s">
        <v>221</v>
      </c>
      <c r="AI523" s="108" t="s">
        <v>114</v>
      </c>
      <c r="AJ523" s="108"/>
      <c r="AK523" s="115">
        <v>41031</v>
      </c>
      <c r="AL523" s="115"/>
      <c r="AM523" s="115" t="s">
        <v>670</v>
      </c>
      <c r="AN523" s="17" t="s">
        <v>2376</v>
      </c>
      <c r="AO523" s="121">
        <f>VLOOKUP(I523,[3]DATOS!$B$6:$D$46,3)</f>
        <v>1027665</v>
      </c>
      <c r="AP523" s="122">
        <f t="shared" si="115"/>
        <v>667982</v>
      </c>
      <c r="AQ523" s="122">
        <f t="shared" si="116"/>
        <v>1695647</v>
      </c>
      <c r="AR523" s="122">
        <f t="shared" si="117"/>
        <v>74000</v>
      </c>
      <c r="AS523" s="122">
        <v>0</v>
      </c>
      <c r="AT523" s="122">
        <v>0</v>
      </c>
      <c r="AU523" s="122"/>
      <c r="AV523" s="122">
        <v>0</v>
      </c>
      <c r="AW523" s="122">
        <f t="shared" ref="AW523:AW580" si="121">IF(AX523=0,29000,0)</f>
        <v>29000</v>
      </c>
      <c r="AX523" s="122">
        <v>0</v>
      </c>
      <c r="AY523" s="134">
        <f>ROUND(AO523*15%,0)</f>
        <v>154150</v>
      </c>
      <c r="AZ523" s="122">
        <f t="shared" si="109"/>
        <v>0</v>
      </c>
      <c r="BA523" s="122">
        <f t="shared" si="118"/>
        <v>1101665</v>
      </c>
      <c r="BB523" s="122">
        <f t="shared" si="119"/>
        <v>851132</v>
      </c>
      <c r="BC523" s="122">
        <f t="shared" si="120"/>
        <v>1952797</v>
      </c>
      <c r="BD523" s="106"/>
      <c r="BE523" s="125" t="str">
        <f>+CONCATENATE(Q524,R524)</f>
        <v>Despacho del Superintendente Delegado para Asuntos Jurisdiccionales- Grupo de Trabajo de Defensa del Consumidor</v>
      </c>
      <c r="BH523" s="126"/>
      <c r="BI523" s="127"/>
    </row>
    <row r="524" spans="1:96" x14ac:dyDescent="0.25">
      <c r="A524" s="106" t="s">
        <v>140</v>
      </c>
      <c r="B524" s="105" t="s">
        <v>141</v>
      </c>
      <c r="C524" s="106" t="s">
        <v>142</v>
      </c>
      <c r="D524" s="132">
        <v>79951539</v>
      </c>
      <c r="E524" s="105" t="s">
        <v>2377</v>
      </c>
      <c r="F524" s="107" t="s">
        <v>2378</v>
      </c>
      <c r="G524" s="106" t="s">
        <v>36</v>
      </c>
      <c r="H524" s="107" t="s">
        <v>101</v>
      </c>
      <c r="I524" s="108" t="s">
        <v>193</v>
      </c>
      <c r="J524" s="108">
        <v>113</v>
      </c>
      <c r="K524" s="108"/>
      <c r="L524" s="107"/>
      <c r="M524" s="108"/>
      <c r="N524" s="109"/>
      <c r="O524" s="110"/>
      <c r="P524" s="110" t="s">
        <v>202</v>
      </c>
      <c r="Q524" s="107" t="s">
        <v>203</v>
      </c>
      <c r="R524" s="109" t="s">
        <v>204</v>
      </c>
      <c r="S524" s="112" t="s">
        <v>106</v>
      </c>
      <c r="T524" s="112"/>
      <c r="U524" s="133">
        <v>186492</v>
      </c>
      <c r="V524" s="115">
        <v>28981</v>
      </c>
      <c r="W524" s="115">
        <f t="shared" ca="1" si="108"/>
        <v>42293.432304166665</v>
      </c>
      <c r="X524" s="116">
        <f t="shared" ca="1" si="112"/>
        <v>35.945205479452056</v>
      </c>
      <c r="Y524" s="117">
        <v>40988</v>
      </c>
      <c r="Z524" s="108">
        <f t="shared" ca="1" si="113"/>
        <v>3.5232876712328767</v>
      </c>
      <c r="AA524" s="118"/>
      <c r="AB524" s="119" t="s">
        <v>108</v>
      </c>
      <c r="AC524" s="119" t="s">
        <v>109</v>
      </c>
      <c r="AD524" s="120" t="s">
        <v>110</v>
      </c>
      <c r="AE524" s="119" t="s">
        <v>154</v>
      </c>
      <c r="AF524" s="108">
        <v>4020</v>
      </c>
      <c r="AG524" s="108" t="s">
        <v>70</v>
      </c>
      <c r="AH524" s="108" t="s">
        <v>124</v>
      </c>
      <c r="AI524" s="108" t="s">
        <v>155</v>
      </c>
      <c r="AJ524" s="108"/>
      <c r="AK524" s="115">
        <v>41150</v>
      </c>
      <c r="AL524" s="115"/>
      <c r="AM524" s="115"/>
      <c r="AN524" s="16" t="s">
        <v>2379</v>
      </c>
      <c r="AO524" s="121">
        <f>VLOOKUP(I524,[3]DATOS!$B$6:$D$46,3)</f>
        <v>2320554</v>
      </c>
      <c r="AP524" s="122">
        <f t="shared" si="115"/>
        <v>1508360</v>
      </c>
      <c r="AQ524" s="122">
        <f t="shared" si="116"/>
        <v>3828914</v>
      </c>
      <c r="AR524" s="122">
        <f t="shared" si="117"/>
        <v>0</v>
      </c>
      <c r="AS524" s="122">
        <v>0</v>
      </c>
      <c r="AT524" s="122">
        <v>0</v>
      </c>
      <c r="AU524" s="122"/>
      <c r="AV524" s="122">
        <v>0</v>
      </c>
      <c r="AW524" s="122">
        <f t="shared" si="121"/>
        <v>29000</v>
      </c>
      <c r="AX524" s="122">
        <v>0</v>
      </c>
      <c r="AY524" s="134">
        <f>ROUND(AO524*15%,0)</f>
        <v>348083</v>
      </c>
      <c r="AZ524" s="122">
        <f t="shared" si="109"/>
        <v>0</v>
      </c>
      <c r="BA524" s="122">
        <f t="shared" si="118"/>
        <v>2320554</v>
      </c>
      <c r="BB524" s="122">
        <f t="shared" si="119"/>
        <v>1885443</v>
      </c>
      <c r="BC524" s="122">
        <f t="shared" si="120"/>
        <v>4205997</v>
      </c>
      <c r="BD524" s="106"/>
      <c r="CR524" s="170"/>
    </row>
    <row r="525" spans="1:96" x14ac:dyDescent="0.25">
      <c r="A525" s="106" t="s">
        <v>140</v>
      </c>
      <c r="B525" s="105" t="s">
        <v>141</v>
      </c>
      <c r="C525" s="106" t="s">
        <v>142</v>
      </c>
      <c r="D525" s="132">
        <v>80758766</v>
      </c>
      <c r="E525" s="105" t="s">
        <v>2380</v>
      </c>
      <c r="F525" s="107" t="s">
        <v>2381</v>
      </c>
      <c r="G525" s="106" t="s">
        <v>36</v>
      </c>
      <c r="H525" s="107" t="s">
        <v>101</v>
      </c>
      <c r="I525" s="108" t="s">
        <v>175</v>
      </c>
      <c r="J525" s="108"/>
      <c r="K525" s="108"/>
      <c r="L525" s="109"/>
      <c r="M525" s="110"/>
      <c r="N525" s="109"/>
      <c r="O525" s="110"/>
      <c r="P525" s="110" t="s">
        <v>103</v>
      </c>
      <c r="Q525" s="107" t="s">
        <v>133</v>
      </c>
      <c r="R525" s="129" t="s">
        <v>134</v>
      </c>
      <c r="S525" s="112" t="s">
        <v>106</v>
      </c>
      <c r="T525" s="113"/>
      <c r="U525" s="133">
        <v>179040</v>
      </c>
      <c r="V525" s="115">
        <v>30592</v>
      </c>
      <c r="W525" s="115">
        <f t="shared" ca="1" si="108"/>
        <v>42293.432304166665</v>
      </c>
      <c r="X525" s="116">
        <f t="shared" ca="1" si="112"/>
        <v>31.597260273972601</v>
      </c>
      <c r="Y525" s="117">
        <v>41353</v>
      </c>
      <c r="Z525" s="108">
        <f t="shared" ca="1" si="113"/>
        <v>2.536986301369863</v>
      </c>
      <c r="AA525" s="118"/>
      <c r="AB525" s="119" t="s">
        <v>108</v>
      </c>
      <c r="AC525" s="119" t="s">
        <v>109</v>
      </c>
      <c r="AD525" s="120" t="s">
        <v>110</v>
      </c>
      <c r="AE525" s="119" t="s">
        <v>154</v>
      </c>
      <c r="AF525" s="108">
        <v>3215</v>
      </c>
      <c r="AG525" s="108" t="s">
        <v>70</v>
      </c>
      <c r="AH525" s="108" t="s">
        <v>690</v>
      </c>
      <c r="AI525" s="108" t="s">
        <v>155</v>
      </c>
      <c r="AJ525" s="108"/>
      <c r="AK525" s="115">
        <v>42128</v>
      </c>
      <c r="AL525" s="115"/>
      <c r="AM525" s="115"/>
      <c r="AN525" s="16" t="s">
        <v>2382</v>
      </c>
      <c r="AO525" s="121">
        <f>VLOOKUP(I525,[3]DATOS!$B$6:$D$46,3)</f>
        <v>2243986</v>
      </c>
      <c r="AP525" s="122">
        <f t="shared" si="115"/>
        <v>1458591</v>
      </c>
      <c r="AQ525" s="122">
        <f t="shared" si="116"/>
        <v>3702577</v>
      </c>
      <c r="AR525" s="122">
        <f t="shared" si="117"/>
        <v>0</v>
      </c>
      <c r="AS525" s="122">
        <v>0</v>
      </c>
      <c r="AT525" s="122">
        <v>0</v>
      </c>
      <c r="AU525" s="122"/>
      <c r="AV525" s="122">
        <v>0</v>
      </c>
      <c r="AW525" s="122">
        <f t="shared" si="121"/>
        <v>29000</v>
      </c>
      <c r="AX525" s="122">
        <v>0</v>
      </c>
      <c r="AY525" s="134">
        <v>0</v>
      </c>
      <c r="AZ525" s="122">
        <f t="shared" si="109"/>
        <v>0</v>
      </c>
      <c r="BA525" s="122">
        <f t="shared" si="118"/>
        <v>2243986</v>
      </c>
      <c r="BB525" s="122">
        <f t="shared" si="119"/>
        <v>1487591</v>
      </c>
      <c r="BC525" s="122">
        <f t="shared" si="120"/>
        <v>3731577</v>
      </c>
      <c r="BD525" s="106"/>
      <c r="BE525" s="125" t="str">
        <f>+CONCATENATE(Q526,R526)</f>
        <v>Oficina de Tecnología e Informática- Grupo de Trabajo de Gestión de Información y Proyectos Informáticos</v>
      </c>
      <c r="BH525" s="126"/>
      <c r="BI525" s="127"/>
    </row>
    <row r="526" spans="1:96" x14ac:dyDescent="0.25">
      <c r="A526" s="106" t="s">
        <v>190</v>
      </c>
      <c r="B526" s="105" t="s">
        <v>96</v>
      </c>
      <c r="C526" s="106" t="s">
        <v>97</v>
      </c>
      <c r="D526" s="132">
        <v>1014184314</v>
      </c>
      <c r="E526" s="105" t="s">
        <v>2383</v>
      </c>
      <c r="F526" s="107" t="s">
        <v>2384</v>
      </c>
      <c r="G526" s="106" t="s">
        <v>36</v>
      </c>
      <c r="H526" s="107" t="s">
        <v>101</v>
      </c>
      <c r="I526" s="108" t="s">
        <v>175</v>
      </c>
      <c r="J526" s="108"/>
      <c r="K526" s="108"/>
      <c r="L526" s="107"/>
      <c r="M526" s="108"/>
      <c r="N526" s="160" t="s">
        <v>2385</v>
      </c>
      <c r="O526" s="110"/>
      <c r="P526" s="110" t="s">
        <v>103</v>
      </c>
      <c r="Q526" s="107" t="s">
        <v>333</v>
      </c>
      <c r="R526" s="111" t="s">
        <v>879</v>
      </c>
      <c r="S526" s="112" t="s">
        <v>2386</v>
      </c>
      <c r="T526" s="112"/>
      <c r="U526" s="133" t="s">
        <v>2387</v>
      </c>
      <c r="V526" s="115">
        <v>31889</v>
      </c>
      <c r="W526" s="115">
        <f t="shared" ca="1" si="108"/>
        <v>42293.432304166665</v>
      </c>
      <c r="X526" s="116">
        <f t="shared" ca="1" si="112"/>
        <v>28.093150684931508</v>
      </c>
      <c r="Y526" s="117">
        <v>41033</v>
      </c>
      <c r="Z526" s="108">
        <f t="shared" ca="1" si="113"/>
        <v>3.4027397260273973</v>
      </c>
      <c r="AA526" s="118"/>
      <c r="AB526" s="119" t="s">
        <v>108</v>
      </c>
      <c r="AC526" s="119" t="s">
        <v>109</v>
      </c>
      <c r="AD526" s="120" t="s">
        <v>282</v>
      </c>
      <c r="AE526" s="119" t="s">
        <v>111</v>
      </c>
      <c r="AF526" s="108">
        <v>43</v>
      </c>
      <c r="AG526" s="108" t="s">
        <v>112</v>
      </c>
      <c r="AH526" s="108" t="s">
        <v>690</v>
      </c>
      <c r="AI526" s="108" t="s">
        <v>155</v>
      </c>
      <c r="AJ526" s="108"/>
      <c r="AK526" s="115">
        <v>42102</v>
      </c>
      <c r="AL526" s="115"/>
      <c r="AM526" s="115"/>
      <c r="AN526" s="16" t="s">
        <v>2388</v>
      </c>
      <c r="AO526" s="121">
        <f>VLOOKUP(I526,[3]DATOS!$B$6:$D$46,3)</f>
        <v>2243986</v>
      </c>
      <c r="AP526" s="122">
        <f t="shared" si="115"/>
        <v>1458591</v>
      </c>
      <c r="AQ526" s="122">
        <f t="shared" si="116"/>
        <v>3702577</v>
      </c>
      <c r="AR526" s="122">
        <f t="shared" si="117"/>
        <v>0</v>
      </c>
      <c r="AS526" s="122">
        <v>0</v>
      </c>
      <c r="AT526" s="122">
        <v>0</v>
      </c>
      <c r="AU526" s="122"/>
      <c r="AV526" s="122">
        <v>0</v>
      </c>
      <c r="AW526" s="122">
        <f t="shared" si="121"/>
        <v>29000</v>
      </c>
      <c r="AX526" s="122">
        <v>0</v>
      </c>
      <c r="AY526" s="134">
        <v>0</v>
      </c>
      <c r="AZ526" s="122">
        <f t="shared" si="109"/>
        <v>0</v>
      </c>
      <c r="BA526" s="122">
        <f t="shared" si="118"/>
        <v>2243986</v>
      </c>
      <c r="BB526" s="122">
        <f t="shared" si="119"/>
        <v>1487591</v>
      </c>
      <c r="BC526" s="122">
        <f t="shared" si="120"/>
        <v>3731577</v>
      </c>
      <c r="BD526" s="106"/>
      <c r="BE526" s="125" t="e">
        <f>+CONCATENATE(#REF!,#REF!)</f>
        <v>#REF!</v>
      </c>
      <c r="BH526" s="126"/>
      <c r="BI526" s="127"/>
      <c r="BS526" s="103"/>
      <c r="BT526" s="103"/>
    </row>
    <row r="527" spans="1:96" x14ac:dyDescent="0.25">
      <c r="A527" s="106" t="s">
        <v>95</v>
      </c>
      <c r="B527" s="105" t="s">
        <v>96</v>
      </c>
      <c r="C527" s="106" t="s">
        <v>97</v>
      </c>
      <c r="D527" s="132">
        <v>52517699</v>
      </c>
      <c r="E527" s="105" t="s">
        <v>2389</v>
      </c>
      <c r="F527" s="107" t="s">
        <v>2390</v>
      </c>
      <c r="G527" s="106" t="s">
        <v>36</v>
      </c>
      <c r="H527" s="107" t="s">
        <v>101</v>
      </c>
      <c r="I527" s="108" t="s">
        <v>175</v>
      </c>
      <c r="J527" s="108">
        <v>128</v>
      </c>
      <c r="K527" s="108"/>
      <c r="L527" s="109"/>
      <c r="M527" s="110"/>
      <c r="N527" s="109"/>
      <c r="O527" s="110"/>
      <c r="P527" s="110" t="s">
        <v>103</v>
      </c>
      <c r="Q527" s="107" t="s">
        <v>249</v>
      </c>
      <c r="R527" s="111"/>
      <c r="S527" s="112" t="s">
        <v>106</v>
      </c>
      <c r="T527" s="113"/>
      <c r="U527" s="133" t="s">
        <v>195</v>
      </c>
      <c r="V527" s="115">
        <v>29756</v>
      </c>
      <c r="W527" s="115">
        <f t="shared" ca="1" si="108"/>
        <v>42293.432304166665</v>
      </c>
      <c r="X527" s="116">
        <f t="shared" ca="1" si="112"/>
        <v>33.854794520547948</v>
      </c>
      <c r="Y527" s="117">
        <v>40935</v>
      </c>
      <c r="Z527" s="108">
        <f t="shared" ca="1" si="113"/>
        <v>3.6684931506849314</v>
      </c>
      <c r="AA527" s="118"/>
      <c r="AB527" s="119" t="s">
        <v>108</v>
      </c>
      <c r="AC527" s="119" t="s">
        <v>109</v>
      </c>
      <c r="AD527" s="120" t="s">
        <v>110</v>
      </c>
      <c r="AE527" s="119" t="s">
        <v>111</v>
      </c>
      <c r="AF527" s="108">
        <v>10</v>
      </c>
      <c r="AG527" s="108" t="s">
        <v>112</v>
      </c>
      <c r="AH527" s="108" t="s">
        <v>690</v>
      </c>
      <c r="AI527" s="108" t="s">
        <v>155</v>
      </c>
      <c r="AJ527" s="108"/>
      <c r="AK527" s="115">
        <v>41520</v>
      </c>
      <c r="AL527" s="115"/>
      <c r="AM527" s="115"/>
      <c r="AN527" s="21" t="s">
        <v>2391</v>
      </c>
      <c r="AO527" s="121">
        <f>VLOOKUP(I527,[3]DATOS!$B$6:$D$46,3)</f>
        <v>2243986</v>
      </c>
      <c r="AP527" s="122">
        <f t="shared" si="115"/>
        <v>1458591</v>
      </c>
      <c r="AQ527" s="122">
        <f t="shared" si="116"/>
        <v>3702577</v>
      </c>
      <c r="AR527" s="122">
        <f t="shared" si="117"/>
        <v>0</v>
      </c>
      <c r="AS527" s="122">
        <v>0</v>
      </c>
      <c r="AT527" s="122">
        <v>0</v>
      </c>
      <c r="AU527" s="122"/>
      <c r="AV527" s="122">
        <v>0</v>
      </c>
      <c r="AW527" s="122">
        <f t="shared" si="121"/>
        <v>29000</v>
      </c>
      <c r="AX527" s="122">
        <v>0</v>
      </c>
      <c r="AY527" s="134">
        <v>0</v>
      </c>
      <c r="AZ527" s="122">
        <f t="shared" si="109"/>
        <v>0</v>
      </c>
      <c r="BA527" s="122">
        <f t="shared" si="118"/>
        <v>2243986</v>
      </c>
      <c r="BB527" s="122">
        <f t="shared" si="119"/>
        <v>1487591</v>
      </c>
      <c r="BC527" s="122">
        <f t="shared" si="120"/>
        <v>3731577</v>
      </c>
      <c r="BD527" s="106"/>
    </row>
    <row r="528" spans="1:96" x14ac:dyDescent="0.25">
      <c r="A528" s="140" t="s">
        <v>140</v>
      </c>
      <c r="B528" s="105" t="s">
        <v>141</v>
      </c>
      <c r="C528" s="106" t="s">
        <v>142</v>
      </c>
      <c r="D528" s="174">
        <v>1010183203</v>
      </c>
      <c r="E528" s="142" t="s">
        <v>2392</v>
      </c>
      <c r="F528" s="142" t="s">
        <v>2393</v>
      </c>
      <c r="G528" s="106" t="s">
        <v>36</v>
      </c>
      <c r="H528" s="107" t="s">
        <v>101</v>
      </c>
      <c r="I528" s="108" t="s">
        <v>185</v>
      </c>
      <c r="J528" s="108"/>
      <c r="K528" s="108"/>
      <c r="L528" s="109"/>
      <c r="M528" s="110"/>
      <c r="N528" s="160" t="s">
        <v>2394</v>
      </c>
      <c r="O528" s="110"/>
      <c r="P528" s="110" t="s">
        <v>202</v>
      </c>
      <c r="Q528" s="107" t="s">
        <v>233</v>
      </c>
      <c r="R528" s="111" t="s">
        <v>359</v>
      </c>
      <c r="S528" s="112" t="s">
        <v>360</v>
      </c>
      <c r="T528" s="175"/>
      <c r="U528" s="140">
        <v>44650</v>
      </c>
      <c r="V528" s="145">
        <v>32663</v>
      </c>
      <c r="W528" s="146">
        <f t="shared" ref="W528:W580" ca="1" si="122">NOW()</f>
        <v>42293.432304166665</v>
      </c>
      <c r="X528" s="147">
        <f t="shared" ca="1" si="112"/>
        <v>26.005479452054793</v>
      </c>
      <c r="Y528" s="148">
        <v>41926</v>
      </c>
      <c r="Z528" s="147">
        <f t="shared" ca="1" si="113"/>
        <v>0.99178082191780825</v>
      </c>
      <c r="AA528" s="118"/>
      <c r="AB528" s="119" t="s">
        <v>108</v>
      </c>
      <c r="AC528" s="119" t="s">
        <v>109</v>
      </c>
      <c r="AD528" s="120" t="s">
        <v>282</v>
      </c>
      <c r="AE528" s="119" t="s">
        <v>154</v>
      </c>
      <c r="AF528" s="108">
        <v>1015</v>
      </c>
      <c r="AG528" s="108" t="s">
        <v>361</v>
      </c>
      <c r="AH528" s="108" t="s">
        <v>221</v>
      </c>
      <c r="AI528" s="149" t="s">
        <v>213</v>
      </c>
      <c r="AJ528" s="150"/>
      <c r="AK528" s="115"/>
      <c r="AL528" s="115"/>
      <c r="AM528" s="115"/>
      <c r="AN528" s="15" t="s">
        <v>2395</v>
      </c>
      <c r="AO528" s="121">
        <f>VLOOKUP(I528,[3]DATOS!$B$6:$D$46,3)</f>
        <v>1466526</v>
      </c>
      <c r="AP528" s="122">
        <f t="shared" si="115"/>
        <v>953242</v>
      </c>
      <c r="AQ528" s="122">
        <f t="shared" si="116"/>
        <v>2419768</v>
      </c>
      <c r="AR528" s="122">
        <f t="shared" si="117"/>
        <v>0</v>
      </c>
      <c r="AS528" s="122">
        <v>0</v>
      </c>
      <c r="AT528" s="122">
        <v>0</v>
      </c>
      <c r="AU528" s="122"/>
      <c r="AV528" s="122">
        <v>0</v>
      </c>
      <c r="AW528" s="122">
        <f t="shared" si="121"/>
        <v>29000</v>
      </c>
      <c r="AX528" s="122">
        <v>0</v>
      </c>
      <c r="AY528" s="124">
        <v>0</v>
      </c>
      <c r="AZ528" s="122">
        <f t="shared" si="109"/>
        <v>0</v>
      </c>
      <c r="BA528" s="122">
        <f t="shared" si="118"/>
        <v>1466526</v>
      </c>
      <c r="BB528" s="122">
        <f t="shared" si="119"/>
        <v>982242</v>
      </c>
      <c r="BC528" s="122">
        <f t="shared" si="120"/>
        <v>2448768</v>
      </c>
      <c r="BD528" s="106"/>
    </row>
    <row r="529" spans="1:96" x14ac:dyDescent="0.25">
      <c r="A529" s="106" t="s">
        <v>95</v>
      </c>
      <c r="B529" s="105" t="s">
        <v>96</v>
      </c>
      <c r="C529" s="106" t="s">
        <v>97</v>
      </c>
      <c r="D529" s="132">
        <v>1082894904</v>
      </c>
      <c r="E529" s="105" t="s">
        <v>2396</v>
      </c>
      <c r="F529" s="107" t="s">
        <v>2397</v>
      </c>
      <c r="G529" s="106" t="s">
        <v>632</v>
      </c>
      <c r="H529" s="107" t="s">
        <v>101</v>
      </c>
      <c r="I529" s="108" t="s">
        <v>193</v>
      </c>
      <c r="J529" s="108"/>
      <c r="K529" s="108"/>
      <c r="L529" s="109"/>
      <c r="M529" s="110"/>
      <c r="N529" s="160" t="s">
        <v>2398</v>
      </c>
      <c r="O529" s="110"/>
      <c r="P529" s="110" t="s">
        <v>103</v>
      </c>
      <c r="Q529" s="107" t="s">
        <v>249</v>
      </c>
      <c r="R529" s="109" t="s">
        <v>669</v>
      </c>
      <c r="S529" s="112" t="s">
        <v>106</v>
      </c>
      <c r="T529" s="113" t="s">
        <v>107</v>
      </c>
      <c r="U529" s="133">
        <v>216712</v>
      </c>
      <c r="V529" s="115">
        <v>32619</v>
      </c>
      <c r="W529" s="115">
        <f t="shared" ca="1" si="122"/>
        <v>42293.432304166665</v>
      </c>
      <c r="X529" s="116">
        <f t="shared" ca="1" si="112"/>
        <v>26.123287671232877</v>
      </c>
      <c r="Y529" s="117">
        <v>41162</v>
      </c>
      <c r="Z529" s="108">
        <f t="shared" ca="1" si="113"/>
        <v>3.0575342465753423</v>
      </c>
      <c r="AA529" s="118"/>
      <c r="AB529" s="119" t="s">
        <v>108</v>
      </c>
      <c r="AC529" s="119" t="s">
        <v>109</v>
      </c>
      <c r="AD529" s="120" t="s">
        <v>282</v>
      </c>
      <c r="AE529" s="119" t="s">
        <v>111</v>
      </c>
      <c r="AF529" s="108">
        <v>13</v>
      </c>
      <c r="AG529" s="108" t="s">
        <v>112</v>
      </c>
      <c r="AH529" s="108" t="s">
        <v>260</v>
      </c>
      <c r="AI529" s="108" t="s">
        <v>155</v>
      </c>
      <c r="AJ529" s="108"/>
      <c r="AK529" s="115">
        <v>42128</v>
      </c>
      <c r="AL529" s="115"/>
      <c r="AM529" s="115"/>
      <c r="AN529" s="16" t="s">
        <v>2399</v>
      </c>
      <c r="AO529" s="121">
        <f>VLOOKUP(I529,[3]DATOS!$B$6:$D$46,3)</f>
        <v>2320554</v>
      </c>
      <c r="AP529" s="122">
        <f t="shared" si="115"/>
        <v>1508360</v>
      </c>
      <c r="AQ529" s="122">
        <f t="shared" si="116"/>
        <v>3828914</v>
      </c>
      <c r="AR529" s="122">
        <f t="shared" si="117"/>
        <v>0</v>
      </c>
      <c r="AS529" s="122">
        <v>0</v>
      </c>
      <c r="AT529" s="122">
        <v>0</v>
      </c>
      <c r="AU529" s="122"/>
      <c r="AV529" s="122">
        <v>0</v>
      </c>
      <c r="AW529" s="122">
        <f t="shared" si="121"/>
        <v>29000</v>
      </c>
      <c r="AX529" s="122">
        <v>0</v>
      </c>
      <c r="AY529" s="124">
        <v>0</v>
      </c>
      <c r="AZ529" s="122">
        <f t="shared" si="109"/>
        <v>0</v>
      </c>
      <c r="BA529" s="122">
        <f t="shared" si="118"/>
        <v>2320554</v>
      </c>
      <c r="BB529" s="122">
        <f t="shared" si="119"/>
        <v>1537360</v>
      </c>
      <c r="BC529" s="122">
        <f t="shared" si="120"/>
        <v>3857914</v>
      </c>
      <c r="BD529" s="85"/>
    </row>
    <row r="530" spans="1:96" x14ac:dyDescent="0.25">
      <c r="A530" s="106" t="s">
        <v>140</v>
      </c>
      <c r="B530" s="105" t="s">
        <v>206</v>
      </c>
      <c r="C530" s="106" t="s">
        <v>142</v>
      </c>
      <c r="D530" s="132">
        <v>1100393339</v>
      </c>
      <c r="E530" s="105" t="s">
        <v>2400</v>
      </c>
      <c r="F530" s="107" t="s">
        <v>2401</v>
      </c>
      <c r="G530" s="106" t="s">
        <v>2402</v>
      </c>
      <c r="H530" s="107" t="s">
        <v>101</v>
      </c>
      <c r="I530" s="108" t="s">
        <v>358</v>
      </c>
      <c r="J530" s="108"/>
      <c r="K530" s="108"/>
      <c r="L530" s="107"/>
      <c r="M530" s="108"/>
      <c r="N530" s="109"/>
      <c r="O530" s="110"/>
      <c r="P530" s="110" t="s">
        <v>103</v>
      </c>
      <c r="Q530" s="107" t="s">
        <v>133</v>
      </c>
      <c r="R530" s="109" t="s">
        <v>371</v>
      </c>
      <c r="S530" s="112" t="s">
        <v>106</v>
      </c>
      <c r="T530" s="112"/>
      <c r="U530" s="133">
        <v>218925</v>
      </c>
      <c r="V530" s="115">
        <v>31862</v>
      </c>
      <c r="W530" s="115">
        <f t="shared" ca="1" si="122"/>
        <v>42293.432304166665</v>
      </c>
      <c r="X530" s="116">
        <f t="shared" ca="1" si="112"/>
        <v>28.164383561643834</v>
      </c>
      <c r="Y530" s="117">
        <v>41429</v>
      </c>
      <c r="Z530" s="108">
        <f t="shared" ca="1" si="113"/>
        <v>2.3342465753424659</v>
      </c>
      <c r="AA530" s="118"/>
      <c r="AB530" s="119" t="s">
        <v>108</v>
      </c>
      <c r="AC530" s="119" t="s">
        <v>136</v>
      </c>
      <c r="AD530" s="120" t="s">
        <v>110</v>
      </c>
      <c r="AE530" s="119" t="s">
        <v>211</v>
      </c>
      <c r="AF530" s="108">
        <v>3210</v>
      </c>
      <c r="AG530" s="108" t="s">
        <v>70</v>
      </c>
      <c r="AH530" s="108" t="s">
        <v>160</v>
      </c>
      <c r="AI530" s="108" t="s">
        <v>196</v>
      </c>
      <c r="AJ530" s="108"/>
      <c r="AK530" s="115">
        <v>42047</v>
      </c>
      <c r="AL530" s="115"/>
      <c r="AM530" s="115"/>
      <c r="AN530" s="16" t="s">
        <v>2403</v>
      </c>
      <c r="AO530" s="121">
        <f>VLOOKUP(I530,[3]DATOS!$B$6:$D$46,3)</f>
        <v>1694203</v>
      </c>
      <c r="AP530" s="122">
        <f t="shared" si="115"/>
        <v>1101232</v>
      </c>
      <c r="AQ530" s="122">
        <f t="shared" si="116"/>
        <v>2795435</v>
      </c>
      <c r="AR530" s="122">
        <f t="shared" si="117"/>
        <v>0</v>
      </c>
      <c r="AS530" s="122">
        <v>0</v>
      </c>
      <c r="AT530" s="122">
        <v>0</v>
      </c>
      <c r="AU530" s="122"/>
      <c r="AV530" s="122">
        <v>0</v>
      </c>
      <c r="AW530" s="122">
        <f t="shared" si="121"/>
        <v>29000</v>
      </c>
      <c r="AX530" s="122">
        <v>0</v>
      </c>
      <c r="AY530" s="134">
        <v>0</v>
      </c>
      <c r="AZ530" s="122">
        <f t="shared" si="109"/>
        <v>0</v>
      </c>
      <c r="BA530" s="122">
        <f t="shared" si="118"/>
        <v>1694203</v>
      </c>
      <c r="BB530" s="122">
        <f t="shared" si="119"/>
        <v>1130232</v>
      </c>
      <c r="BC530" s="122">
        <f t="shared" si="120"/>
        <v>2824435</v>
      </c>
      <c r="BD530" s="106"/>
      <c r="BE530" s="125" t="str">
        <f>+CONCATENATE(Q531,R531)</f>
        <v>Dirección de Nuevas Creaciones- Grupo de Trabajo del Sector de Ingenierías</v>
      </c>
      <c r="BH530" s="135"/>
      <c r="BI530" s="127"/>
    </row>
    <row r="531" spans="1:96" x14ac:dyDescent="0.25">
      <c r="A531" s="106" t="s">
        <v>95</v>
      </c>
      <c r="B531" s="105" t="s">
        <v>96</v>
      </c>
      <c r="C531" s="106" t="s">
        <v>97</v>
      </c>
      <c r="D531" s="132">
        <v>52388299</v>
      </c>
      <c r="E531" s="105" t="s">
        <v>2404</v>
      </c>
      <c r="F531" s="107" t="s">
        <v>2405</v>
      </c>
      <c r="G531" s="106" t="s">
        <v>36</v>
      </c>
      <c r="H531" s="107" t="s">
        <v>101</v>
      </c>
      <c r="I531" s="108" t="s">
        <v>175</v>
      </c>
      <c r="J531" s="108">
        <v>160</v>
      </c>
      <c r="K531" s="108"/>
      <c r="L531" s="111" t="s">
        <v>120</v>
      </c>
      <c r="M531" s="136" t="s">
        <v>120</v>
      </c>
      <c r="N531" s="109"/>
      <c r="O531" s="110"/>
      <c r="P531" s="110" t="s">
        <v>103</v>
      </c>
      <c r="Q531" s="107" t="s">
        <v>217</v>
      </c>
      <c r="R531" s="111" t="s">
        <v>461</v>
      </c>
      <c r="S531" s="112" t="s">
        <v>556</v>
      </c>
      <c r="T531" s="113"/>
      <c r="U531" s="133">
        <v>6257</v>
      </c>
      <c r="V531" s="115">
        <v>28383</v>
      </c>
      <c r="W531" s="115">
        <f t="shared" ca="1" si="122"/>
        <v>42293.432304166665</v>
      </c>
      <c r="X531" s="116">
        <f t="shared" ca="1" si="112"/>
        <v>37.564383561643837</v>
      </c>
      <c r="Y531" s="117">
        <v>39874</v>
      </c>
      <c r="Z531" s="108">
        <f t="shared" ca="1" si="113"/>
        <v>6.5315068493150683</v>
      </c>
      <c r="AA531" s="118"/>
      <c r="AB531" s="119" t="s">
        <v>108</v>
      </c>
      <c r="AC531" s="119" t="s">
        <v>109</v>
      </c>
      <c r="AD531" s="120" t="s">
        <v>110</v>
      </c>
      <c r="AE531" s="119" t="s">
        <v>111</v>
      </c>
      <c r="AF531" s="108">
        <v>2021</v>
      </c>
      <c r="AG531" s="108" t="s">
        <v>70</v>
      </c>
      <c r="AH531" s="108" t="s">
        <v>124</v>
      </c>
      <c r="AI531" s="108" t="s">
        <v>155</v>
      </c>
      <c r="AJ531" s="108"/>
      <c r="AK531" s="115">
        <v>40891</v>
      </c>
      <c r="AL531" s="115"/>
      <c r="AM531" s="115"/>
      <c r="AN531" s="15" t="s">
        <v>2406</v>
      </c>
      <c r="AO531" s="121">
        <f>VLOOKUP(I531,[3]DATOS!$B$6:$D$46,3)</f>
        <v>2243986</v>
      </c>
      <c r="AP531" s="122">
        <f t="shared" si="115"/>
        <v>1458591</v>
      </c>
      <c r="AQ531" s="122">
        <f t="shared" si="116"/>
        <v>3702577</v>
      </c>
      <c r="AR531" s="122">
        <f t="shared" si="117"/>
        <v>0</v>
      </c>
      <c r="AS531" s="122">
        <v>0</v>
      </c>
      <c r="AT531" s="122">
        <f>ROUND(+AQ531*20%,0)</f>
        <v>740515</v>
      </c>
      <c r="AU531" s="122"/>
      <c r="AV531" s="122">
        <v>0</v>
      </c>
      <c r="AW531" s="122">
        <f t="shared" si="121"/>
        <v>29000</v>
      </c>
      <c r="AX531" s="122">
        <v>0</v>
      </c>
      <c r="AY531" s="134">
        <f>ROUND(AO531*15%,0)</f>
        <v>336598</v>
      </c>
      <c r="AZ531" s="122">
        <f t="shared" si="109"/>
        <v>0</v>
      </c>
      <c r="BA531" s="122">
        <f t="shared" si="118"/>
        <v>2984501</v>
      </c>
      <c r="BB531" s="122">
        <f t="shared" si="119"/>
        <v>1824189</v>
      </c>
      <c r="BC531" s="122">
        <f t="shared" si="120"/>
        <v>4808690</v>
      </c>
      <c r="BD531" s="106"/>
      <c r="BE531" s="125" t="str">
        <f>+CONCATENATE(Q532,R532)</f>
        <v>Despacho del Superintendente Delegado para Asuntos Jurisdiccionales- Grupo de Trabajo de Calificación</v>
      </c>
      <c r="BH531" s="126"/>
      <c r="BI531" s="127"/>
      <c r="CR531" s="128"/>
    </row>
    <row r="532" spans="1:96" x14ac:dyDescent="0.25">
      <c r="A532" s="106" t="s">
        <v>140</v>
      </c>
      <c r="B532" s="105" t="s">
        <v>141</v>
      </c>
      <c r="C532" s="106" t="s">
        <v>142</v>
      </c>
      <c r="D532" s="132">
        <v>1010171903</v>
      </c>
      <c r="E532" s="105" t="s">
        <v>2407</v>
      </c>
      <c r="F532" s="107" t="s">
        <v>2408</v>
      </c>
      <c r="G532" s="106" t="s">
        <v>36</v>
      </c>
      <c r="H532" s="107" t="s">
        <v>101</v>
      </c>
      <c r="I532" s="108" t="s">
        <v>185</v>
      </c>
      <c r="J532" s="108">
        <v>353</v>
      </c>
      <c r="K532" s="108"/>
      <c r="L532" s="109"/>
      <c r="M532" s="108"/>
      <c r="N532" s="200"/>
      <c r="O532" s="108"/>
      <c r="P532" s="110" t="s">
        <v>202</v>
      </c>
      <c r="Q532" s="107" t="s">
        <v>203</v>
      </c>
      <c r="R532" s="109" t="s">
        <v>611</v>
      </c>
      <c r="S532" s="112" t="s">
        <v>106</v>
      </c>
      <c r="T532" s="113"/>
      <c r="U532" s="133">
        <v>214308</v>
      </c>
      <c r="V532" s="115">
        <v>31947</v>
      </c>
      <c r="W532" s="115">
        <f t="shared" ca="1" si="122"/>
        <v>42293.432304166665</v>
      </c>
      <c r="X532" s="116">
        <f t="shared" ca="1" si="112"/>
        <v>27.936986301369863</v>
      </c>
      <c r="Y532" s="117">
        <v>41317</v>
      </c>
      <c r="Z532" s="108">
        <f t="shared" ca="1" si="113"/>
        <v>2.6410958904109587</v>
      </c>
      <c r="AA532" s="118"/>
      <c r="AB532" s="119" t="s">
        <v>108</v>
      </c>
      <c r="AC532" s="119" t="s">
        <v>109</v>
      </c>
      <c r="AD532" s="120" t="s">
        <v>110</v>
      </c>
      <c r="AE532" s="119" t="s">
        <v>154</v>
      </c>
      <c r="AF532" s="108">
        <v>4030</v>
      </c>
      <c r="AG532" s="108" t="s">
        <v>70</v>
      </c>
      <c r="AH532" s="108" t="s">
        <v>221</v>
      </c>
      <c r="AI532" s="108" t="s">
        <v>114</v>
      </c>
      <c r="AJ532" s="108"/>
      <c r="AK532" s="115"/>
      <c r="AL532" s="115"/>
      <c r="AM532" s="115"/>
      <c r="AN532" s="20" t="s">
        <v>2409</v>
      </c>
      <c r="AO532" s="121">
        <f>VLOOKUP(I532,[3]DATOS!$B$6:$D$46,3)</f>
        <v>1466526</v>
      </c>
      <c r="AP532" s="122">
        <f t="shared" si="115"/>
        <v>953242</v>
      </c>
      <c r="AQ532" s="122">
        <f t="shared" si="116"/>
        <v>2419768</v>
      </c>
      <c r="AR532" s="122">
        <f t="shared" si="117"/>
        <v>0</v>
      </c>
      <c r="AS532" s="122">
        <v>0</v>
      </c>
      <c r="AT532" s="122">
        <v>0</v>
      </c>
      <c r="AU532" s="122"/>
      <c r="AV532" s="122">
        <v>0</v>
      </c>
      <c r="AW532" s="122">
        <f t="shared" si="121"/>
        <v>29000</v>
      </c>
      <c r="AX532" s="122">
        <v>0</v>
      </c>
      <c r="AY532" s="134">
        <v>0</v>
      </c>
      <c r="AZ532" s="122">
        <f t="shared" si="109"/>
        <v>0</v>
      </c>
      <c r="BA532" s="122">
        <f t="shared" si="118"/>
        <v>1466526</v>
      </c>
      <c r="BB532" s="122">
        <f t="shared" si="119"/>
        <v>982242</v>
      </c>
      <c r="BC532" s="122">
        <f t="shared" si="120"/>
        <v>2448768</v>
      </c>
      <c r="BD532" s="106"/>
      <c r="BE532" s="125" t="str">
        <f>+CONCATENATE(Q533,R533)</f>
        <v>Despacho del Superintendente Delegado para la Propiedad Industrial- Grupo de Trabajo de Vía Gubernativa</v>
      </c>
      <c r="BH532" s="126"/>
      <c r="BI532" s="127"/>
    </row>
    <row r="533" spans="1:96" x14ac:dyDescent="0.25">
      <c r="A533" s="140" t="s">
        <v>95</v>
      </c>
      <c r="B533" s="105" t="s">
        <v>96</v>
      </c>
      <c r="C533" s="106" t="s">
        <v>97</v>
      </c>
      <c r="D533" s="174">
        <v>1019026053</v>
      </c>
      <c r="E533" s="142" t="s">
        <v>2410</v>
      </c>
      <c r="F533" s="142" t="s">
        <v>2411</v>
      </c>
      <c r="G533" s="106" t="s">
        <v>36</v>
      </c>
      <c r="H533" s="107" t="s">
        <v>101</v>
      </c>
      <c r="I533" s="108" t="s">
        <v>185</v>
      </c>
      <c r="J533" s="108"/>
      <c r="K533" s="108"/>
      <c r="L533" s="109"/>
      <c r="M533" s="110"/>
      <c r="N533" s="109"/>
      <c r="O533" s="110"/>
      <c r="P533" s="110" t="s">
        <v>202</v>
      </c>
      <c r="Q533" s="107" t="s">
        <v>306</v>
      </c>
      <c r="R533" s="111" t="s">
        <v>307</v>
      </c>
      <c r="S533" s="172" t="s">
        <v>1564</v>
      </c>
      <c r="T533" s="143"/>
      <c r="U533" s="140">
        <v>251171</v>
      </c>
      <c r="V533" s="145">
        <v>32385</v>
      </c>
      <c r="W533" s="146">
        <f t="shared" ca="1" si="122"/>
        <v>42293.432304166665</v>
      </c>
      <c r="X533" s="147">
        <f t="shared" ca="1" si="112"/>
        <v>26.756164383561643</v>
      </c>
      <c r="Y533" s="148">
        <v>42128</v>
      </c>
      <c r="Z533" s="147">
        <f t="shared" ca="1" si="113"/>
        <v>0.44383561643835617</v>
      </c>
      <c r="AA533" s="118"/>
      <c r="AB533" s="119" t="s">
        <v>108</v>
      </c>
      <c r="AC533" s="119" t="s">
        <v>109</v>
      </c>
      <c r="AD533" s="120" t="s">
        <v>110</v>
      </c>
      <c r="AE533" s="119" t="s">
        <v>111</v>
      </c>
      <c r="AF533" s="108">
        <v>2003</v>
      </c>
      <c r="AG533" s="108" t="s">
        <v>70</v>
      </c>
      <c r="AH533" s="108" t="s">
        <v>160</v>
      </c>
      <c r="AI533" s="108" t="s">
        <v>114</v>
      </c>
      <c r="AJ533" s="108"/>
      <c r="AK533" s="115"/>
      <c r="AL533" s="115"/>
      <c r="AM533" s="115"/>
      <c r="AN533" s="25" t="s">
        <v>2412</v>
      </c>
      <c r="AO533" s="121">
        <f>VLOOKUP(I533,[3]DATOS!$B$6:$D$46,3)</f>
        <v>1466526</v>
      </c>
      <c r="AP533" s="122">
        <f t="shared" si="115"/>
        <v>953242</v>
      </c>
      <c r="AQ533" s="122">
        <f t="shared" si="116"/>
        <v>2419768</v>
      </c>
      <c r="AR533" s="122">
        <f t="shared" si="117"/>
        <v>0</v>
      </c>
      <c r="AS533" s="122">
        <v>0</v>
      </c>
      <c r="AT533" s="122">
        <v>0</v>
      </c>
      <c r="AU533" s="122"/>
      <c r="AV533" s="122">
        <v>0</v>
      </c>
      <c r="AW533" s="122">
        <f t="shared" si="121"/>
        <v>29000</v>
      </c>
      <c r="AX533" s="122">
        <v>0</v>
      </c>
      <c r="AY533" s="134">
        <v>0</v>
      </c>
      <c r="AZ533" s="122">
        <f t="shared" si="109"/>
        <v>0</v>
      </c>
      <c r="BA533" s="122">
        <f t="shared" si="118"/>
        <v>1466526</v>
      </c>
      <c r="BB533" s="122">
        <f t="shared" si="119"/>
        <v>982242</v>
      </c>
      <c r="BC533" s="122">
        <f t="shared" si="120"/>
        <v>2448768</v>
      </c>
      <c r="BD533" s="106"/>
    </row>
    <row r="534" spans="1:96" x14ac:dyDescent="0.25">
      <c r="A534" s="140" t="s">
        <v>255</v>
      </c>
      <c r="B534" s="105" t="s">
        <v>141</v>
      </c>
      <c r="C534" s="106" t="s">
        <v>142</v>
      </c>
      <c r="D534" s="174">
        <v>74376629</v>
      </c>
      <c r="E534" s="142" t="s">
        <v>2413</v>
      </c>
      <c r="F534" s="142" t="s">
        <v>2414</v>
      </c>
      <c r="G534" s="140" t="s">
        <v>100</v>
      </c>
      <c r="H534" s="107" t="s">
        <v>101</v>
      </c>
      <c r="I534" s="108" t="s">
        <v>175</v>
      </c>
      <c r="J534" s="108"/>
      <c r="K534" s="108"/>
      <c r="L534" s="109"/>
      <c r="M534" s="110"/>
      <c r="N534" s="109"/>
      <c r="O534" s="110" t="s">
        <v>467</v>
      </c>
      <c r="P534" s="110" t="s">
        <v>202</v>
      </c>
      <c r="Q534" s="107" t="s">
        <v>233</v>
      </c>
      <c r="R534" s="111" t="s">
        <v>449</v>
      </c>
      <c r="S534" s="176" t="s">
        <v>360</v>
      </c>
      <c r="T534" s="143"/>
      <c r="U534" s="140" t="s">
        <v>195</v>
      </c>
      <c r="V534" s="145">
        <v>29627</v>
      </c>
      <c r="W534" s="146">
        <f t="shared" ca="1" si="122"/>
        <v>42293.432304166665</v>
      </c>
      <c r="X534" s="147">
        <f t="shared" ca="1" si="112"/>
        <v>34.208219178082189</v>
      </c>
      <c r="Y534" s="148">
        <v>40695</v>
      </c>
      <c r="Z534" s="147">
        <f t="shared" ca="1" si="113"/>
        <v>4.3150684931506849</v>
      </c>
      <c r="AA534" s="118"/>
      <c r="AB534" s="119" t="s">
        <v>108</v>
      </c>
      <c r="AC534" s="119" t="s">
        <v>109</v>
      </c>
      <c r="AD534" s="120" t="s">
        <v>110</v>
      </c>
      <c r="AE534" s="119" t="s">
        <v>154</v>
      </c>
      <c r="AF534" s="108">
        <v>1010</v>
      </c>
      <c r="AG534" s="108" t="s">
        <v>70</v>
      </c>
      <c r="AH534" s="149" t="s">
        <v>605</v>
      </c>
      <c r="AI534" s="149" t="s">
        <v>196</v>
      </c>
      <c r="AJ534" s="108"/>
      <c r="AK534" s="115">
        <v>41989</v>
      </c>
      <c r="AL534" s="115"/>
      <c r="AM534" s="115"/>
      <c r="AN534" s="29" t="s">
        <v>2415</v>
      </c>
      <c r="AO534" s="121">
        <f>VLOOKUP(I534,[3]DATOS!$B$6:$D$46,3)</f>
        <v>2243986</v>
      </c>
      <c r="AP534" s="122">
        <f t="shared" si="115"/>
        <v>1458591</v>
      </c>
      <c r="AQ534" s="122">
        <f t="shared" si="116"/>
        <v>3702577</v>
      </c>
      <c r="AR534" s="122">
        <f t="shared" si="117"/>
        <v>0</v>
      </c>
      <c r="AS534" s="122">
        <v>0</v>
      </c>
      <c r="AT534" s="122">
        <v>0</v>
      </c>
      <c r="AU534" s="122"/>
      <c r="AV534" s="122">
        <v>0</v>
      </c>
      <c r="AW534" s="122">
        <f t="shared" si="121"/>
        <v>29000</v>
      </c>
      <c r="AX534" s="122">
        <v>0</v>
      </c>
      <c r="AY534" s="134">
        <v>0</v>
      </c>
      <c r="AZ534" s="122">
        <f t="shared" si="109"/>
        <v>0</v>
      </c>
      <c r="BA534" s="122">
        <f t="shared" si="118"/>
        <v>2243986</v>
      </c>
      <c r="BB534" s="122">
        <f t="shared" si="119"/>
        <v>1487591</v>
      </c>
      <c r="BC534" s="122">
        <f t="shared" si="120"/>
        <v>3731577</v>
      </c>
      <c r="BD534" s="106"/>
      <c r="BE534" s="125" t="str">
        <f>+CONCATENATE(Q535,R535)</f>
        <v>Oficina de Servicios al Consumidor y de Apoyo Empresarial- Grupo de Trabajo de Atención al Ciudadano</v>
      </c>
      <c r="BH534" s="126"/>
      <c r="BI534" s="127"/>
      <c r="BS534" s="103"/>
    </row>
    <row r="535" spans="1:96" x14ac:dyDescent="0.25">
      <c r="A535" s="106" t="s">
        <v>95</v>
      </c>
      <c r="B535" s="105" t="s">
        <v>127</v>
      </c>
      <c r="C535" s="106" t="s">
        <v>97</v>
      </c>
      <c r="D535" s="132">
        <v>42068162</v>
      </c>
      <c r="E535" s="105" t="s">
        <v>2416</v>
      </c>
      <c r="F535" s="107" t="s">
        <v>2417</v>
      </c>
      <c r="G535" s="106" t="s">
        <v>118</v>
      </c>
      <c r="H535" s="107" t="s">
        <v>279</v>
      </c>
      <c r="I535" s="108" t="s">
        <v>319</v>
      </c>
      <c r="J535" s="108">
        <v>453</v>
      </c>
      <c r="K535" s="108"/>
      <c r="L535" s="109"/>
      <c r="M535" s="110"/>
      <c r="N535" s="160" t="s">
        <v>2418</v>
      </c>
      <c r="O535" s="110"/>
      <c r="P535" s="110" t="s">
        <v>351</v>
      </c>
      <c r="Q535" s="107" t="s">
        <v>119</v>
      </c>
      <c r="R535" s="109" t="s">
        <v>707</v>
      </c>
      <c r="S535" s="112" t="s">
        <v>367</v>
      </c>
      <c r="T535" s="113"/>
      <c r="U535" s="133"/>
      <c r="V535" s="115">
        <v>23290</v>
      </c>
      <c r="W535" s="115">
        <f t="shared" ca="1" si="122"/>
        <v>42293.432304166665</v>
      </c>
      <c r="X535" s="116">
        <f t="shared" ca="1" si="112"/>
        <v>51.315068493150683</v>
      </c>
      <c r="Y535" s="117">
        <v>41520</v>
      </c>
      <c r="Z535" s="108">
        <f t="shared" ca="1" si="113"/>
        <v>2.0904109589041098</v>
      </c>
      <c r="AA535" s="118"/>
      <c r="AB535" s="119" t="s">
        <v>108</v>
      </c>
      <c r="AC535" s="119" t="s">
        <v>252</v>
      </c>
      <c r="AD535" s="120" t="s">
        <v>282</v>
      </c>
      <c r="AE535" s="119" t="s">
        <v>253</v>
      </c>
      <c r="AF535" s="108">
        <v>31</v>
      </c>
      <c r="AG535" s="108" t="s">
        <v>112</v>
      </c>
      <c r="AH535" s="108" t="s">
        <v>160</v>
      </c>
      <c r="AI535" s="108" t="s">
        <v>114</v>
      </c>
      <c r="AJ535" s="108"/>
      <c r="AK535" s="115"/>
      <c r="AL535" s="115"/>
      <c r="AM535" s="115"/>
      <c r="AN535" s="16" t="s">
        <v>2419</v>
      </c>
      <c r="AO535" s="121">
        <f>VLOOKUP(I535,[3]DATOS!$B$6:$D$46,3)</f>
        <v>866229</v>
      </c>
      <c r="AP535" s="122">
        <f t="shared" si="115"/>
        <v>563049</v>
      </c>
      <c r="AQ535" s="122">
        <f t="shared" si="116"/>
        <v>1429278</v>
      </c>
      <c r="AR535" s="122">
        <f t="shared" si="117"/>
        <v>74000</v>
      </c>
      <c r="AS535" s="122">
        <v>0</v>
      </c>
      <c r="AT535" s="122">
        <v>0</v>
      </c>
      <c r="AU535" s="122"/>
      <c r="AV535" s="122">
        <v>0</v>
      </c>
      <c r="AW535" s="122">
        <f t="shared" si="121"/>
        <v>29000</v>
      </c>
      <c r="AX535" s="122">
        <v>0</v>
      </c>
      <c r="AY535" s="134">
        <v>0</v>
      </c>
      <c r="AZ535" s="122">
        <f t="shared" si="109"/>
        <v>0</v>
      </c>
      <c r="BA535" s="122">
        <f t="shared" si="118"/>
        <v>940229</v>
      </c>
      <c r="BB535" s="122">
        <f t="shared" si="119"/>
        <v>592049</v>
      </c>
      <c r="BC535" s="122">
        <f t="shared" si="120"/>
        <v>1532278</v>
      </c>
      <c r="BD535" s="106"/>
    </row>
    <row r="536" spans="1:96" x14ac:dyDescent="0.25">
      <c r="A536" s="106" t="s">
        <v>140</v>
      </c>
      <c r="B536" s="105" t="s">
        <v>141</v>
      </c>
      <c r="C536" s="106" t="s">
        <v>142</v>
      </c>
      <c r="D536" s="132">
        <v>80240346</v>
      </c>
      <c r="E536" s="105" t="s">
        <v>2420</v>
      </c>
      <c r="F536" s="107" t="s">
        <v>2421</v>
      </c>
      <c r="G536" s="106" t="s">
        <v>36</v>
      </c>
      <c r="H536" s="107" t="s">
        <v>340</v>
      </c>
      <c r="I536" s="108" t="s">
        <v>1380</v>
      </c>
      <c r="J536" s="108">
        <v>23</v>
      </c>
      <c r="K536" s="108"/>
      <c r="L536" s="111" t="s">
        <v>120</v>
      </c>
      <c r="M536" s="110"/>
      <c r="N536" s="109"/>
      <c r="O536" s="110"/>
      <c r="P536" s="110" t="s">
        <v>202</v>
      </c>
      <c r="Q536" s="107" t="s">
        <v>242</v>
      </c>
      <c r="R536" s="111"/>
      <c r="S536" s="112" t="s">
        <v>106</v>
      </c>
      <c r="T536" s="113" t="s">
        <v>1261</v>
      </c>
      <c r="U536" s="133">
        <v>140546</v>
      </c>
      <c r="V536" s="115">
        <v>29826</v>
      </c>
      <c r="W536" s="115">
        <f t="shared" ca="1" si="122"/>
        <v>42293.432304166665</v>
      </c>
      <c r="X536" s="116">
        <f t="shared" ca="1" si="112"/>
        <v>33.665753424657531</v>
      </c>
      <c r="Y536" s="117">
        <v>41205</v>
      </c>
      <c r="Z536" s="108">
        <f t="shared" ca="1" si="113"/>
        <v>2.9397260273972603</v>
      </c>
      <c r="AA536" s="118"/>
      <c r="AB536" s="119" t="s">
        <v>168</v>
      </c>
      <c r="AC536" s="119" t="s">
        <v>168</v>
      </c>
      <c r="AD536" s="120"/>
      <c r="AE536" s="119" t="s">
        <v>738</v>
      </c>
      <c r="AF536" s="108">
        <v>1</v>
      </c>
      <c r="AG536" s="108" t="s">
        <v>361</v>
      </c>
      <c r="AH536" s="108" t="s">
        <v>644</v>
      </c>
      <c r="AI536" s="108" t="s">
        <v>114</v>
      </c>
      <c r="AJ536" s="108"/>
      <c r="AK536" s="115"/>
      <c r="AL536" s="115"/>
      <c r="AM536" s="115"/>
      <c r="AN536" s="16" t="s">
        <v>2422</v>
      </c>
      <c r="AO536" s="121">
        <f>VLOOKUP(I536,[3]DATOS!$B$6:$D$46,3)</f>
        <v>5587113</v>
      </c>
      <c r="AP536" s="122">
        <f t="shared" si="115"/>
        <v>3631623</v>
      </c>
      <c r="AQ536" s="122">
        <f t="shared" si="116"/>
        <v>9218736</v>
      </c>
      <c r="AR536" s="122">
        <f t="shared" si="117"/>
        <v>0</v>
      </c>
      <c r="AS536" s="124">
        <f>ROUND(+AO536*50%,0)</f>
        <v>2793557</v>
      </c>
      <c r="AT536" s="122">
        <v>0</v>
      </c>
      <c r="AU536" s="122"/>
      <c r="AV536" s="122">
        <v>0</v>
      </c>
      <c r="AW536" s="122">
        <f t="shared" si="121"/>
        <v>29000</v>
      </c>
      <c r="AX536" s="122">
        <v>0</v>
      </c>
      <c r="AY536" s="134">
        <v>0</v>
      </c>
      <c r="AZ536" s="122">
        <f t="shared" si="109"/>
        <v>1815812</v>
      </c>
      <c r="BA536" s="122">
        <f t="shared" si="118"/>
        <v>8380670</v>
      </c>
      <c r="BB536" s="122">
        <f t="shared" si="119"/>
        <v>5476435</v>
      </c>
      <c r="BC536" s="122">
        <f t="shared" si="120"/>
        <v>13857105</v>
      </c>
      <c r="BD536" s="106"/>
      <c r="BE536" s="125" t="str">
        <f>+CONCATENATE(Q537,R537)</f>
        <v>Despacho del Superintendente Delegado para Asuntos Jurisdiccionales- Grupo de Trabajo de Defensa del Consumidor</v>
      </c>
      <c r="BH536" s="126"/>
      <c r="BI536" s="127"/>
    </row>
    <row r="537" spans="1:96" x14ac:dyDescent="0.2">
      <c r="A537" s="106" t="s">
        <v>255</v>
      </c>
      <c r="B537" s="105" t="s">
        <v>141</v>
      </c>
      <c r="C537" s="106" t="s">
        <v>142</v>
      </c>
      <c r="D537" s="132">
        <v>72052213</v>
      </c>
      <c r="E537" s="105" t="s">
        <v>2423</v>
      </c>
      <c r="F537" s="107" t="s">
        <v>2424</v>
      </c>
      <c r="G537" s="106" t="s">
        <v>2425</v>
      </c>
      <c r="H537" s="107" t="s">
        <v>101</v>
      </c>
      <c r="I537" s="108" t="s">
        <v>185</v>
      </c>
      <c r="J537" s="108">
        <v>354</v>
      </c>
      <c r="K537" s="108"/>
      <c r="L537" s="107"/>
      <c r="M537" s="108"/>
      <c r="N537" s="109"/>
      <c r="O537" s="110"/>
      <c r="P537" s="110" t="s">
        <v>202</v>
      </c>
      <c r="Q537" s="107" t="s">
        <v>203</v>
      </c>
      <c r="R537" s="109" t="s">
        <v>204</v>
      </c>
      <c r="S537" s="112" t="s">
        <v>106</v>
      </c>
      <c r="T537" s="112"/>
      <c r="U537" s="133">
        <v>160231</v>
      </c>
      <c r="V537" s="115">
        <v>29854</v>
      </c>
      <c r="W537" s="115">
        <f t="shared" ca="1" si="122"/>
        <v>42293.432304166665</v>
      </c>
      <c r="X537" s="116">
        <f t="shared" ca="1" si="112"/>
        <v>33.591780821917808</v>
      </c>
      <c r="Y537" s="117">
        <v>41554</v>
      </c>
      <c r="Z537" s="108">
        <f t="shared" ca="1" si="113"/>
        <v>1.9972602739726026</v>
      </c>
      <c r="AA537" s="118"/>
      <c r="AB537" s="119" t="s">
        <v>108</v>
      </c>
      <c r="AC537" s="119" t="s">
        <v>109</v>
      </c>
      <c r="AD537" s="120" t="s">
        <v>110</v>
      </c>
      <c r="AE537" s="119" t="s">
        <v>154</v>
      </c>
      <c r="AF537" s="108">
        <v>4020</v>
      </c>
      <c r="AG537" s="108" t="s">
        <v>70</v>
      </c>
      <c r="AH537" s="108" t="s">
        <v>521</v>
      </c>
      <c r="AI537" s="108" t="s">
        <v>155</v>
      </c>
      <c r="AJ537" s="108"/>
      <c r="AK537" s="115"/>
      <c r="AL537" s="115"/>
      <c r="AM537" s="115"/>
      <c r="AN537" s="36" t="s">
        <v>2426</v>
      </c>
      <c r="AO537" s="121">
        <f>VLOOKUP(I537,[3]DATOS!$B$6:$D$46,3)</f>
        <v>1466526</v>
      </c>
      <c r="AP537" s="122">
        <f t="shared" si="115"/>
        <v>953242</v>
      </c>
      <c r="AQ537" s="122">
        <f t="shared" si="116"/>
        <v>2419768</v>
      </c>
      <c r="AR537" s="122">
        <f t="shared" si="117"/>
        <v>0</v>
      </c>
      <c r="AS537" s="122">
        <v>0</v>
      </c>
      <c r="AT537" s="122">
        <v>0</v>
      </c>
      <c r="AU537" s="122"/>
      <c r="AV537" s="122">
        <v>0</v>
      </c>
      <c r="AW537" s="122">
        <f t="shared" si="121"/>
        <v>29000</v>
      </c>
      <c r="AX537" s="122">
        <v>0</v>
      </c>
      <c r="AY537" s="124">
        <v>0</v>
      </c>
      <c r="AZ537" s="122">
        <f t="shared" ref="AZ537:AZ580" si="123">ROUND(+AS537*65%,0)</f>
        <v>0</v>
      </c>
      <c r="BA537" s="122">
        <f t="shared" si="118"/>
        <v>1466526</v>
      </c>
      <c r="BB537" s="122">
        <f t="shared" si="119"/>
        <v>982242</v>
      </c>
      <c r="BC537" s="122">
        <f t="shared" si="120"/>
        <v>2448768</v>
      </c>
      <c r="BD537" s="106"/>
    </row>
    <row r="538" spans="1:96" ht="25.5" x14ac:dyDescent="0.25">
      <c r="A538" s="140" t="s">
        <v>95</v>
      </c>
      <c r="B538" s="105" t="s">
        <v>96</v>
      </c>
      <c r="C538" s="106" t="s">
        <v>97</v>
      </c>
      <c r="D538" s="174">
        <v>52417670</v>
      </c>
      <c r="E538" s="142" t="s">
        <v>2427</v>
      </c>
      <c r="F538" s="142" t="s">
        <v>2428</v>
      </c>
      <c r="G538" s="140" t="s">
        <v>36</v>
      </c>
      <c r="H538" s="107" t="s">
        <v>101</v>
      </c>
      <c r="I538" s="108" t="s">
        <v>175</v>
      </c>
      <c r="J538" s="108"/>
      <c r="K538" s="108"/>
      <c r="L538" s="111" t="s">
        <v>120</v>
      </c>
      <c r="M538" s="136" t="s">
        <v>120</v>
      </c>
      <c r="N538" s="111"/>
      <c r="O538" s="110"/>
      <c r="P538" s="110" t="s">
        <v>202</v>
      </c>
      <c r="Q538" s="107" t="s">
        <v>352</v>
      </c>
      <c r="R538" s="111" t="s">
        <v>120</v>
      </c>
      <c r="S538" s="112" t="s">
        <v>106</v>
      </c>
      <c r="T538" s="112" t="s">
        <v>2429</v>
      </c>
      <c r="U538" s="140">
        <v>109876</v>
      </c>
      <c r="V538" s="145">
        <v>28141</v>
      </c>
      <c r="W538" s="146">
        <f t="shared" ca="1" si="122"/>
        <v>42293.432304166665</v>
      </c>
      <c r="X538" s="147">
        <f t="shared" ca="1" si="112"/>
        <v>38.219178082191782</v>
      </c>
      <c r="Y538" s="148">
        <v>41659</v>
      </c>
      <c r="Z538" s="147">
        <v>0</v>
      </c>
      <c r="AA538" s="118"/>
      <c r="AB538" s="119" t="s">
        <v>108</v>
      </c>
      <c r="AC538" s="119" t="s">
        <v>109</v>
      </c>
      <c r="AD538" s="120" t="s">
        <v>110</v>
      </c>
      <c r="AE538" s="119" t="s">
        <v>111</v>
      </c>
      <c r="AF538" s="108">
        <v>3000</v>
      </c>
      <c r="AG538" s="108" t="s">
        <v>70</v>
      </c>
      <c r="AH538" s="149" t="s">
        <v>1066</v>
      </c>
      <c r="AI538" s="108" t="s">
        <v>213</v>
      </c>
      <c r="AJ538" s="150"/>
      <c r="AK538" s="115"/>
      <c r="AL538" s="115"/>
      <c r="AM538" s="115"/>
      <c r="AN538" s="15" t="s">
        <v>2430</v>
      </c>
      <c r="AO538" s="121">
        <f>VLOOKUP(I538,[3]DATOS!$B$6:$D$46,3)</f>
        <v>2243986</v>
      </c>
      <c r="AP538" s="122">
        <f t="shared" si="115"/>
        <v>1458591</v>
      </c>
      <c r="AQ538" s="122">
        <f t="shared" si="116"/>
        <v>3702577</v>
      </c>
      <c r="AR538" s="122">
        <f t="shared" si="117"/>
        <v>0</v>
      </c>
      <c r="AS538" s="122">
        <v>0</v>
      </c>
      <c r="AT538" s="122">
        <v>0</v>
      </c>
      <c r="AU538" s="122"/>
      <c r="AV538" s="122">
        <v>0</v>
      </c>
      <c r="AW538" s="122">
        <f t="shared" si="121"/>
        <v>29000</v>
      </c>
      <c r="AX538" s="122">
        <v>0</v>
      </c>
      <c r="AY538" s="134">
        <f>ROUND(AO538*15%,0)</f>
        <v>336598</v>
      </c>
      <c r="AZ538" s="122">
        <f t="shared" si="123"/>
        <v>0</v>
      </c>
      <c r="BA538" s="122">
        <f t="shared" si="118"/>
        <v>2243986</v>
      </c>
      <c r="BB538" s="122">
        <f t="shared" si="119"/>
        <v>1824189</v>
      </c>
      <c r="BC538" s="122">
        <f t="shared" si="120"/>
        <v>4068175</v>
      </c>
      <c r="BD538" s="106"/>
      <c r="BE538" s="125" t="str">
        <f>+CONCATENATE(Q539,R539)</f>
        <v>Dirección de Cámaras de Comercio- Grupo de Trabajo de Trámites Administrativos</v>
      </c>
      <c r="BH538" s="155"/>
      <c r="BI538" s="127"/>
      <c r="BS538" s="103"/>
      <c r="BT538" s="103"/>
    </row>
    <row r="539" spans="1:96" x14ac:dyDescent="0.25">
      <c r="A539" s="140" t="s">
        <v>255</v>
      </c>
      <c r="B539" s="105" t="s">
        <v>141</v>
      </c>
      <c r="C539" s="106" t="s">
        <v>142</v>
      </c>
      <c r="D539" s="174">
        <v>80872443</v>
      </c>
      <c r="E539" s="142" t="s">
        <v>2431</v>
      </c>
      <c r="F539" s="142" t="s">
        <v>2432</v>
      </c>
      <c r="G539" s="140" t="s">
        <v>36</v>
      </c>
      <c r="H539" s="107" t="s">
        <v>101</v>
      </c>
      <c r="I539" s="108" t="s">
        <v>147</v>
      </c>
      <c r="J539" s="108"/>
      <c r="K539" s="108"/>
      <c r="L539" s="109"/>
      <c r="M539" s="110"/>
      <c r="N539" s="109"/>
      <c r="O539" s="110"/>
      <c r="P539" s="110" t="s">
        <v>103</v>
      </c>
      <c r="Q539" s="107" t="s">
        <v>642</v>
      </c>
      <c r="R539" s="109" t="s">
        <v>643</v>
      </c>
      <c r="S539" s="112" t="s">
        <v>106</v>
      </c>
      <c r="T539" s="143"/>
      <c r="U539" s="140">
        <v>206490</v>
      </c>
      <c r="V539" s="145">
        <v>31083</v>
      </c>
      <c r="W539" s="146">
        <f t="shared" ca="1" si="122"/>
        <v>42293.432304166665</v>
      </c>
      <c r="X539" s="147">
        <f t="shared" ca="1" si="112"/>
        <v>30.276712328767122</v>
      </c>
      <c r="Y539" s="148">
        <v>41372</v>
      </c>
      <c r="Z539" s="147">
        <f t="shared" ref="Z539:Z580" ca="1" si="124">DAYS360(Y539,W539)/365</f>
        <v>2.4876712328767123</v>
      </c>
      <c r="AA539" s="118"/>
      <c r="AB539" s="119" t="s">
        <v>108</v>
      </c>
      <c r="AC539" s="119" t="s">
        <v>109</v>
      </c>
      <c r="AD539" s="120" t="s">
        <v>110</v>
      </c>
      <c r="AE539" s="119" t="s">
        <v>154</v>
      </c>
      <c r="AF539" s="108">
        <v>1030</v>
      </c>
      <c r="AG539" s="108" t="s">
        <v>70</v>
      </c>
      <c r="AH539" s="149" t="s">
        <v>160</v>
      </c>
      <c r="AI539" s="149" t="s">
        <v>155</v>
      </c>
      <c r="AJ539" s="108"/>
      <c r="AK539" s="115">
        <v>41897</v>
      </c>
      <c r="AL539" s="115"/>
      <c r="AM539" s="115"/>
      <c r="AN539" s="25" t="s">
        <v>2433</v>
      </c>
      <c r="AO539" s="121">
        <f>VLOOKUP(I539,[3]DATOS!$B$6:$D$46,3)</f>
        <v>1887093</v>
      </c>
      <c r="AP539" s="122">
        <f t="shared" si="115"/>
        <v>1226610</v>
      </c>
      <c r="AQ539" s="122">
        <f t="shared" si="116"/>
        <v>3113703</v>
      </c>
      <c r="AR539" s="122">
        <f t="shared" si="117"/>
        <v>0</v>
      </c>
      <c r="AS539" s="122">
        <v>0</v>
      </c>
      <c r="AT539" s="122">
        <v>0</v>
      </c>
      <c r="AU539" s="122"/>
      <c r="AV539" s="122">
        <v>0</v>
      </c>
      <c r="AW539" s="122">
        <f t="shared" si="121"/>
        <v>29000</v>
      </c>
      <c r="AX539" s="122">
        <v>0</v>
      </c>
      <c r="AY539" s="134">
        <v>0</v>
      </c>
      <c r="AZ539" s="122">
        <f t="shared" si="123"/>
        <v>0</v>
      </c>
      <c r="BA539" s="122">
        <f t="shared" si="118"/>
        <v>1887093</v>
      </c>
      <c r="BB539" s="122">
        <f t="shared" si="119"/>
        <v>1255610</v>
      </c>
      <c r="BC539" s="122">
        <f t="shared" si="120"/>
        <v>3142703</v>
      </c>
      <c r="BD539" s="106"/>
    </row>
    <row r="540" spans="1:96" ht="51" x14ac:dyDescent="0.25">
      <c r="A540" s="106" t="s">
        <v>95</v>
      </c>
      <c r="B540" s="105" t="s">
        <v>276</v>
      </c>
      <c r="C540" s="106" t="s">
        <v>97</v>
      </c>
      <c r="D540" s="132">
        <v>1022354174</v>
      </c>
      <c r="E540" s="105" t="s">
        <v>191</v>
      </c>
      <c r="F540" s="107" t="s">
        <v>2434</v>
      </c>
      <c r="G540" s="106" t="s">
        <v>36</v>
      </c>
      <c r="H540" s="107" t="s">
        <v>247</v>
      </c>
      <c r="I540" s="108" t="s">
        <v>767</v>
      </c>
      <c r="J540" s="108">
        <v>502</v>
      </c>
      <c r="K540" s="108"/>
      <c r="L540" s="111"/>
      <c r="M540" s="136"/>
      <c r="N540" s="109"/>
      <c r="O540" s="110"/>
      <c r="P540" s="110" t="s">
        <v>103</v>
      </c>
      <c r="Q540" s="107" t="s">
        <v>386</v>
      </c>
      <c r="R540" s="111" t="s">
        <v>120</v>
      </c>
      <c r="S540" s="112" t="s">
        <v>2435</v>
      </c>
      <c r="T540" s="113"/>
      <c r="U540" s="133"/>
      <c r="V540" s="115">
        <v>32457</v>
      </c>
      <c r="W540" s="115">
        <f t="shared" ca="1" si="122"/>
        <v>42293.432304166665</v>
      </c>
      <c r="X540" s="116">
        <f t="shared" ca="1" si="112"/>
        <v>26.564383561643837</v>
      </c>
      <c r="Y540" s="117">
        <v>40484</v>
      </c>
      <c r="Z540" s="108">
        <f t="shared" ca="1" si="124"/>
        <v>4.8876712328767127</v>
      </c>
      <c r="AA540" s="118"/>
      <c r="AB540" s="119" t="s">
        <v>108</v>
      </c>
      <c r="AC540" s="119" t="s">
        <v>252</v>
      </c>
      <c r="AD540" s="120" t="s">
        <v>110</v>
      </c>
      <c r="AE540" s="119" t="s">
        <v>253</v>
      </c>
      <c r="AF540" s="108">
        <v>20</v>
      </c>
      <c r="AG540" s="108" t="s">
        <v>112</v>
      </c>
      <c r="AH540" s="149" t="s">
        <v>160</v>
      </c>
      <c r="AI540" s="108" t="s">
        <v>196</v>
      </c>
      <c r="AJ540" s="108"/>
      <c r="AK540" s="115">
        <v>41015</v>
      </c>
      <c r="AL540" s="115"/>
      <c r="AM540" s="115"/>
      <c r="AN540" s="17" t="s">
        <v>2436</v>
      </c>
      <c r="AO540" s="121">
        <f>VLOOKUP(I540,[3]DATOS!$B$6:$D$46,3)</f>
        <v>1139113</v>
      </c>
      <c r="AP540" s="122">
        <f t="shared" si="115"/>
        <v>740423</v>
      </c>
      <c r="AQ540" s="122">
        <f t="shared" si="116"/>
        <v>1879536</v>
      </c>
      <c r="AR540" s="122">
        <f t="shared" si="117"/>
        <v>74000</v>
      </c>
      <c r="AS540" s="122">
        <v>0</v>
      </c>
      <c r="AT540" s="122">
        <v>0</v>
      </c>
      <c r="AU540" s="122"/>
      <c r="AV540" s="122">
        <v>0</v>
      </c>
      <c r="AW540" s="122">
        <f t="shared" si="121"/>
        <v>29000</v>
      </c>
      <c r="AX540" s="122">
        <v>0</v>
      </c>
      <c r="AY540" s="134">
        <v>0</v>
      </c>
      <c r="AZ540" s="122">
        <f t="shared" si="123"/>
        <v>0</v>
      </c>
      <c r="BA540" s="122">
        <f t="shared" si="118"/>
        <v>1213113</v>
      </c>
      <c r="BB540" s="122">
        <f t="shared" si="119"/>
        <v>769423</v>
      </c>
      <c r="BC540" s="122">
        <f t="shared" si="120"/>
        <v>1982536</v>
      </c>
      <c r="BD540" s="106"/>
      <c r="BS540" s="103"/>
      <c r="BT540" s="103"/>
    </row>
    <row r="541" spans="1:96" x14ac:dyDescent="0.25">
      <c r="A541" s="140" t="s">
        <v>95</v>
      </c>
      <c r="B541" s="105" t="s">
        <v>96</v>
      </c>
      <c r="C541" s="106" t="s">
        <v>97</v>
      </c>
      <c r="D541" s="174">
        <v>52818441</v>
      </c>
      <c r="E541" s="142" t="s">
        <v>2437</v>
      </c>
      <c r="F541" s="142" t="s">
        <v>2438</v>
      </c>
      <c r="G541" s="140" t="s">
        <v>36</v>
      </c>
      <c r="H541" s="107" t="s">
        <v>101</v>
      </c>
      <c r="I541" s="108" t="s">
        <v>147</v>
      </c>
      <c r="J541" s="108">
        <v>210</v>
      </c>
      <c r="K541" s="108"/>
      <c r="L541" s="109"/>
      <c r="M541" s="110"/>
      <c r="N541" s="109"/>
      <c r="O541" s="110" t="s">
        <v>467</v>
      </c>
      <c r="P541" s="110" t="s">
        <v>103</v>
      </c>
      <c r="Q541" s="107" t="s">
        <v>321</v>
      </c>
      <c r="R541" s="109" t="s">
        <v>597</v>
      </c>
      <c r="S541" s="176" t="s">
        <v>106</v>
      </c>
      <c r="T541" s="143" t="s">
        <v>259</v>
      </c>
      <c r="U541" s="140">
        <v>194423</v>
      </c>
      <c r="V541" s="145">
        <v>30809</v>
      </c>
      <c r="W541" s="146">
        <f t="shared" ca="1" si="122"/>
        <v>42293.432304166665</v>
      </c>
      <c r="X541" s="147">
        <f t="shared" ca="1" si="112"/>
        <v>31.010958904109589</v>
      </c>
      <c r="Y541" s="148">
        <v>40695</v>
      </c>
      <c r="Z541" s="147">
        <f t="shared" ca="1" si="124"/>
        <v>4.3150684931506849</v>
      </c>
      <c r="AA541" s="118"/>
      <c r="AB541" s="119" t="s">
        <v>108</v>
      </c>
      <c r="AC541" s="119" t="s">
        <v>109</v>
      </c>
      <c r="AD541" s="120" t="s">
        <v>110</v>
      </c>
      <c r="AE541" s="119" t="s">
        <v>111</v>
      </c>
      <c r="AF541" s="108">
        <v>2014</v>
      </c>
      <c r="AG541" s="108" t="s">
        <v>70</v>
      </c>
      <c r="AH541" s="149" t="s">
        <v>124</v>
      </c>
      <c r="AI541" s="108" t="s">
        <v>114</v>
      </c>
      <c r="AJ541" s="108"/>
      <c r="AK541" s="115">
        <v>40928</v>
      </c>
      <c r="AL541" s="115"/>
      <c r="AM541" s="115" t="s">
        <v>197</v>
      </c>
      <c r="AN541" s="29" t="s">
        <v>2439</v>
      </c>
      <c r="AO541" s="121">
        <f>VLOOKUP(I541,[3]DATOS!$B$6:$D$46,3)</f>
        <v>1887093</v>
      </c>
      <c r="AP541" s="122">
        <f t="shared" si="115"/>
        <v>1226610</v>
      </c>
      <c r="AQ541" s="122">
        <f t="shared" si="116"/>
        <v>3113703</v>
      </c>
      <c r="AR541" s="122">
        <f t="shared" si="117"/>
        <v>0</v>
      </c>
      <c r="AS541" s="122">
        <v>0</v>
      </c>
      <c r="AT541" s="122">
        <v>0</v>
      </c>
      <c r="AU541" s="122"/>
      <c r="AV541" s="122">
        <v>0</v>
      </c>
      <c r="AW541" s="122">
        <f t="shared" si="121"/>
        <v>29000</v>
      </c>
      <c r="AX541" s="122">
        <v>0</v>
      </c>
      <c r="AY541" s="134">
        <v>0</v>
      </c>
      <c r="AZ541" s="122">
        <f t="shared" si="123"/>
        <v>0</v>
      </c>
      <c r="BA541" s="122">
        <f t="shared" si="118"/>
        <v>1887093</v>
      </c>
      <c r="BB541" s="122">
        <f t="shared" si="119"/>
        <v>1255610</v>
      </c>
      <c r="BC541" s="122">
        <f t="shared" si="120"/>
        <v>3142703</v>
      </c>
      <c r="BD541" s="106"/>
      <c r="BS541" s="103"/>
      <c r="BT541" s="103"/>
    </row>
    <row r="542" spans="1:96" x14ac:dyDescent="0.25">
      <c r="A542" s="140" t="s">
        <v>95</v>
      </c>
      <c r="B542" s="105" t="s">
        <v>96</v>
      </c>
      <c r="C542" s="106" t="s">
        <v>97</v>
      </c>
      <c r="D542" s="174">
        <v>52968347</v>
      </c>
      <c r="E542" s="142" t="s">
        <v>2440</v>
      </c>
      <c r="F542" s="142" t="s">
        <v>2441</v>
      </c>
      <c r="G542" s="140" t="s">
        <v>36</v>
      </c>
      <c r="H542" s="107" t="s">
        <v>101</v>
      </c>
      <c r="I542" s="108" t="s">
        <v>147</v>
      </c>
      <c r="J542" s="108">
        <v>510</v>
      </c>
      <c r="K542" s="108"/>
      <c r="L542" s="109"/>
      <c r="M542" s="110"/>
      <c r="N542" s="109"/>
      <c r="O542" s="110"/>
      <c r="P542" s="110" t="s">
        <v>103</v>
      </c>
      <c r="Q542" s="107" t="s">
        <v>104</v>
      </c>
      <c r="R542" s="109" t="s">
        <v>186</v>
      </c>
      <c r="S542" s="176" t="s">
        <v>2289</v>
      </c>
      <c r="T542" s="143"/>
      <c r="U542" s="140" t="s">
        <v>2442</v>
      </c>
      <c r="V542" s="145">
        <v>30734</v>
      </c>
      <c r="W542" s="146">
        <f t="shared" ca="1" si="122"/>
        <v>42293.432304166665</v>
      </c>
      <c r="X542" s="147">
        <f t="shared" ca="1" si="112"/>
        <v>31.216438356164385</v>
      </c>
      <c r="Y542" s="148">
        <v>40940</v>
      </c>
      <c r="Z542" s="147">
        <f t="shared" ca="1" si="124"/>
        <v>3.6575342465753424</v>
      </c>
      <c r="AA542" s="118"/>
      <c r="AB542" s="119" t="s">
        <v>108</v>
      </c>
      <c r="AC542" s="119" t="s">
        <v>109</v>
      </c>
      <c r="AD542" s="120" t="s">
        <v>110</v>
      </c>
      <c r="AE542" s="119" t="s">
        <v>111</v>
      </c>
      <c r="AF542" s="108">
        <v>141</v>
      </c>
      <c r="AG542" s="108" t="s">
        <v>112</v>
      </c>
      <c r="AH542" s="149" t="s">
        <v>605</v>
      </c>
      <c r="AI542" s="149" t="s">
        <v>213</v>
      </c>
      <c r="AJ542" s="108"/>
      <c r="AK542" s="115">
        <v>41535</v>
      </c>
      <c r="AL542" s="115"/>
      <c r="AM542" s="130" t="s">
        <v>197</v>
      </c>
      <c r="AN542" s="18" t="s">
        <v>2443</v>
      </c>
      <c r="AO542" s="121">
        <f>VLOOKUP(I542,[3]DATOS!$B$6:$D$46,3)</f>
        <v>1887093</v>
      </c>
      <c r="AP542" s="122">
        <f t="shared" si="115"/>
        <v>1226610</v>
      </c>
      <c r="AQ542" s="122">
        <f t="shared" si="116"/>
        <v>3113703</v>
      </c>
      <c r="AR542" s="122">
        <f t="shared" si="117"/>
        <v>0</v>
      </c>
      <c r="AS542" s="122">
        <v>0</v>
      </c>
      <c r="AT542" s="122">
        <v>0</v>
      </c>
      <c r="AU542" s="122"/>
      <c r="AV542" s="122">
        <v>0</v>
      </c>
      <c r="AW542" s="122">
        <f t="shared" si="121"/>
        <v>29000</v>
      </c>
      <c r="AX542" s="122">
        <v>0</v>
      </c>
      <c r="AY542" s="134">
        <v>0</v>
      </c>
      <c r="AZ542" s="122">
        <f t="shared" si="123"/>
        <v>0</v>
      </c>
      <c r="BA542" s="122">
        <f t="shared" si="118"/>
        <v>1887093</v>
      </c>
      <c r="BB542" s="122">
        <f t="shared" si="119"/>
        <v>1255610</v>
      </c>
      <c r="BC542" s="122">
        <f t="shared" si="120"/>
        <v>3142703</v>
      </c>
      <c r="BD542" s="106"/>
      <c r="BS542" s="103"/>
      <c r="BT542" s="103"/>
      <c r="CR542" s="128"/>
    </row>
    <row r="543" spans="1:96" ht="25.5" x14ac:dyDescent="0.25">
      <c r="A543" s="85" t="s">
        <v>95</v>
      </c>
      <c r="B543" s="86" t="s">
        <v>96</v>
      </c>
      <c r="C543" s="85" t="s">
        <v>97</v>
      </c>
      <c r="D543" s="87">
        <v>51746745</v>
      </c>
      <c r="E543" s="86" t="s">
        <v>2444</v>
      </c>
      <c r="F543" s="88" t="s">
        <v>2445</v>
      </c>
      <c r="G543" s="85" t="s">
        <v>36</v>
      </c>
      <c r="H543" s="88" t="s">
        <v>145</v>
      </c>
      <c r="I543" s="89" t="s">
        <v>175</v>
      </c>
      <c r="J543" s="89"/>
      <c r="K543" s="89">
        <v>319</v>
      </c>
      <c r="L543" s="90" t="s">
        <v>146</v>
      </c>
      <c r="M543" s="91" t="s">
        <v>185</v>
      </c>
      <c r="N543" s="90"/>
      <c r="O543" s="91"/>
      <c r="P543" s="91" t="s">
        <v>103</v>
      </c>
      <c r="Q543" s="107" t="s">
        <v>176</v>
      </c>
      <c r="R543" s="157" t="s">
        <v>120</v>
      </c>
      <c r="S543" s="92" t="s">
        <v>2446</v>
      </c>
      <c r="T543" s="93" t="s">
        <v>2447</v>
      </c>
      <c r="U543" s="245"/>
      <c r="V543" s="95">
        <v>23678</v>
      </c>
      <c r="W543" s="95">
        <f t="shared" ca="1" si="122"/>
        <v>42293.432304166665</v>
      </c>
      <c r="X543" s="96">
        <f t="shared" ca="1" si="112"/>
        <v>50.268493150684932</v>
      </c>
      <c r="Y543" s="97">
        <v>34323</v>
      </c>
      <c r="Z543" s="89">
        <f t="shared" ca="1" si="124"/>
        <v>21.523287671232875</v>
      </c>
      <c r="AA543" s="98"/>
      <c r="AB543" s="99" t="s">
        <v>152</v>
      </c>
      <c r="AC543" s="99" t="s">
        <v>153</v>
      </c>
      <c r="AD543" s="99" t="s">
        <v>110</v>
      </c>
      <c r="AE543" s="99" t="s">
        <v>111</v>
      </c>
      <c r="AF543" s="89">
        <v>6100</v>
      </c>
      <c r="AG543" s="89" t="s">
        <v>70</v>
      </c>
      <c r="AH543" s="89" t="s">
        <v>124</v>
      </c>
      <c r="AI543" s="89" t="s">
        <v>114</v>
      </c>
      <c r="AJ543" s="89"/>
      <c r="AK543" s="95">
        <v>41810</v>
      </c>
      <c r="AL543" s="95"/>
      <c r="AM543" s="95"/>
      <c r="AN543" s="58" t="s">
        <v>2448</v>
      </c>
      <c r="AO543" s="100">
        <f>VLOOKUP(I543,[3]DATOS!$B$6:$D$46,3)</f>
        <v>2243986</v>
      </c>
      <c r="AP543" s="122">
        <f t="shared" si="115"/>
        <v>1458591</v>
      </c>
      <c r="AQ543" s="101">
        <f t="shared" si="116"/>
        <v>3702577</v>
      </c>
      <c r="AR543" s="122">
        <f t="shared" si="117"/>
        <v>0</v>
      </c>
      <c r="AS543" s="101">
        <v>0</v>
      </c>
      <c r="AT543" s="101">
        <v>0</v>
      </c>
      <c r="AU543" s="101"/>
      <c r="AV543" s="101">
        <v>0</v>
      </c>
      <c r="AW543" s="101">
        <f t="shared" si="121"/>
        <v>29000</v>
      </c>
      <c r="AX543" s="101">
        <v>0</v>
      </c>
      <c r="AY543" s="100">
        <f>ROUND(AO543*15%,0)</f>
        <v>336598</v>
      </c>
      <c r="AZ543" s="101">
        <f t="shared" si="123"/>
        <v>0</v>
      </c>
      <c r="BA543" s="122">
        <f t="shared" si="118"/>
        <v>2243986</v>
      </c>
      <c r="BB543" s="122">
        <f t="shared" si="119"/>
        <v>1824189</v>
      </c>
      <c r="BC543" s="122">
        <f t="shared" si="120"/>
        <v>4068175</v>
      </c>
      <c r="BD543" s="85"/>
      <c r="BE543" s="104"/>
      <c r="BF543" s="104"/>
      <c r="BG543" s="154"/>
      <c r="BH543" s="154"/>
      <c r="BI543" s="154"/>
      <c r="BJ543" s="104"/>
      <c r="BK543" s="104"/>
      <c r="BL543" s="104"/>
      <c r="BM543" s="104"/>
      <c r="BN543" s="104"/>
      <c r="BO543" s="104"/>
      <c r="BP543" s="104"/>
      <c r="BQ543" s="104"/>
      <c r="BR543" s="104"/>
      <c r="BS543" s="104"/>
      <c r="BT543" s="104"/>
      <c r="BU543" s="104"/>
      <c r="BV543" s="104"/>
      <c r="BW543" s="104"/>
      <c r="BX543" s="104"/>
      <c r="BY543" s="104"/>
      <c r="BZ543" s="104"/>
      <c r="CA543" s="104"/>
      <c r="CB543" s="104"/>
      <c r="CC543" s="104"/>
      <c r="CD543" s="104"/>
      <c r="CE543" s="104"/>
      <c r="CF543" s="104"/>
      <c r="CG543" s="104"/>
      <c r="CH543" s="104"/>
      <c r="CI543" s="104"/>
      <c r="CJ543" s="104"/>
      <c r="CK543" s="104"/>
      <c r="CL543" s="104"/>
      <c r="CM543" s="104"/>
      <c r="CN543" s="104"/>
      <c r="CO543" s="104"/>
      <c r="CP543" s="104"/>
      <c r="CQ543" s="104"/>
      <c r="CR543" s="104"/>
    </row>
    <row r="544" spans="1:96" x14ac:dyDescent="0.25">
      <c r="A544" s="106" t="s">
        <v>95</v>
      </c>
      <c r="B544" s="105" t="s">
        <v>96</v>
      </c>
      <c r="C544" s="106" t="s">
        <v>97</v>
      </c>
      <c r="D544" s="132">
        <v>52106356</v>
      </c>
      <c r="E544" s="105" t="s">
        <v>2449</v>
      </c>
      <c r="F544" s="107" t="s">
        <v>2450</v>
      </c>
      <c r="G544" s="106" t="s">
        <v>36</v>
      </c>
      <c r="H544" s="107" t="s">
        <v>145</v>
      </c>
      <c r="I544" s="108" t="s">
        <v>185</v>
      </c>
      <c r="J544" s="108">
        <v>344</v>
      </c>
      <c r="K544" s="108">
        <v>464</v>
      </c>
      <c r="L544" s="109" t="s">
        <v>231</v>
      </c>
      <c r="M544" s="110" t="s">
        <v>232</v>
      </c>
      <c r="N544" s="109"/>
      <c r="O544" s="110"/>
      <c r="P544" s="110" t="s">
        <v>103</v>
      </c>
      <c r="Q544" s="109" t="s">
        <v>403</v>
      </c>
      <c r="R544" s="111"/>
      <c r="S544" s="112" t="s">
        <v>404</v>
      </c>
      <c r="T544" s="113"/>
      <c r="U544" s="133" t="s">
        <v>2451</v>
      </c>
      <c r="V544" s="115">
        <v>26563</v>
      </c>
      <c r="W544" s="115">
        <f t="shared" ca="1" si="122"/>
        <v>42293.432304166665</v>
      </c>
      <c r="X544" s="116">
        <f t="shared" ca="1" si="112"/>
        <v>42.479452054794521</v>
      </c>
      <c r="Y544" s="117">
        <v>35942</v>
      </c>
      <c r="Z544" s="108">
        <f t="shared" ca="1" si="124"/>
        <v>17.147945205479452</v>
      </c>
      <c r="AA544" s="118"/>
      <c r="AB544" s="119" t="s">
        <v>152</v>
      </c>
      <c r="AC544" s="119" t="s">
        <v>153</v>
      </c>
      <c r="AD544" s="120" t="s">
        <v>110</v>
      </c>
      <c r="AE544" s="119" t="s">
        <v>111</v>
      </c>
      <c r="AF544" s="108">
        <v>130</v>
      </c>
      <c r="AG544" s="108" t="s">
        <v>112</v>
      </c>
      <c r="AH544" s="108" t="s">
        <v>124</v>
      </c>
      <c r="AI544" s="89" t="s">
        <v>114</v>
      </c>
      <c r="AJ544" s="108"/>
      <c r="AK544" s="115">
        <v>40927</v>
      </c>
      <c r="AL544" s="139"/>
      <c r="AM544" s="115" t="s">
        <v>125</v>
      </c>
      <c r="AN544" s="15" t="s">
        <v>2452</v>
      </c>
      <c r="AO544" s="121">
        <f>VLOOKUP(I544,[3]DATOS!$B$6:$D$46,3)</f>
        <v>1466526</v>
      </c>
      <c r="AP544" s="122">
        <f t="shared" si="115"/>
        <v>953242</v>
      </c>
      <c r="AQ544" s="122">
        <f t="shared" si="116"/>
        <v>2419768</v>
      </c>
      <c r="AR544" s="122">
        <f t="shared" si="117"/>
        <v>0</v>
      </c>
      <c r="AS544" s="122">
        <v>0</v>
      </c>
      <c r="AT544" s="122">
        <v>0</v>
      </c>
      <c r="AU544" s="122"/>
      <c r="AV544" s="122">
        <v>0</v>
      </c>
      <c r="AW544" s="122">
        <f t="shared" si="121"/>
        <v>29000</v>
      </c>
      <c r="AX544" s="122">
        <v>0</v>
      </c>
      <c r="AY544" s="134">
        <f>ROUND(AO544*15%,0)</f>
        <v>219979</v>
      </c>
      <c r="AZ544" s="122">
        <f t="shared" si="123"/>
        <v>0</v>
      </c>
      <c r="BA544" s="122">
        <f t="shared" si="118"/>
        <v>1466526</v>
      </c>
      <c r="BB544" s="122">
        <f t="shared" si="119"/>
        <v>1202221</v>
      </c>
      <c r="BC544" s="122">
        <f t="shared" si="120"/>
        <v>2668747</v>
      </c>
      <c r="BD544" s="106"/>
      <c r="BE544" s="125" t="str">
        <f>+CONCATENATE(Q545,R545)</f>
        <v>Dirección Administrativa- Grupo de Trabajo de Gestión Documental y Recursos Físicos</v>
      </c>
      <c r="BH544" s="126"/>
      <c r="BI544" s="127"/>
    </row>
    <row r="545" spans="1:96" x14ac:dyDescent="0.25">
      <c r="A545" s="106" t="s">
        <v>95</v>
      </c>
      <c r="B545" s="105" t="s">
        <v>127</v>
      </c>
      <c r="C545" s="106" t="s">
        <v>97</v>
      </c>
      <c r="D545" s="132">
        <v>39019107</v>
      </c>
      <c r="E545" s="105" t="s">
        <v>808</v>
      </c>
      <c r="F545" s="107" t="s">
        <v>2453</v>
      </c>
      <c r="G545" s="106" t="s">
        <v>2454</v>
      </c>
      <c r="H545" s="107" t="s">
        <v>279</v>
      </c>
      <c r="I545" s="108" t="s">
        <v>232</v>
      </c>
      <c r="J545" s="108"/>
      <c r="K545" s="108"/>
      <c r="L545" s="109"/>
      <c r="M545" s="110"/>
      <c r="N545" s="160" t="s">
        <v>2455</v>
      </c>
      <c r="O545" s="110"/>
      <c r="P545" s="110" t="s">
        <v>103</v>
      </c>
      <c r="Q545" s="107" t="s">
        <v>104</v>
      </c>
      <c r="R545" s="109" t="s">
        <v>186</v>
      </c>
      <c r="S545" s="112" t="s">
        <v>367</v>
      </c>
      <c r="T545" s="113"/>
      <c r="U545" s="133"/>
      <c r="V545" s="115">
        <v>28349</v>
      </c>
      <c r="W545" s="115">
        <f t="shared" ca="1" si="122"/>
        <v>42293.432304166665</v>
      </c>
      <c r="X545" s="116">
        <f t="shared" ca="1" si="112"/>
        <v>37.654794520547945</v>
      </c>
      <c r="Y545" s="117">
        <v>41814</v>
      </c>
      <c r="Z545" s="108">
        <f t="shared" ca="1" si="124"/>
        <v>1.2931506849315069</v>
      </c>
      <c r="AA545" s="118"/>
      <c r="AB545" s="119" t="s">
        <v>108</v>
      </c>
      <c r="AC545" s="119" t="s">
        <v>252</v>
      </c>
      <c r="AD545" s="120" t="s">
        <v>282</v>
      </c>
      <c r="AE545" s="119" t="s">
        <v>253</v>
      </c>
      <c r="AF545" s="108">
        <v>141</v>
      </c>
      <c r="AG545" s="108" t="s">
        <v>112</v>
      </c>
      <c r="AH545" s="108" t="s">
        <v>690</v>
      </c>
      <c r="AI545" s="108" t="s">
        <v>114</v>
      </c>
      <c r="AJ545" s="108"/>
      <c r="AK545" s="115"/>
      <c r="AL545" s="115"/>
      <c r="AM545" s="115"/>
      <c r="AN545" s="15" t="s">
        <v>2456</v>
      </c>
      <c r="AO545" s="121">
        <f>VLOOKUP(I545,[3]DATOS!$B$6:$D$46,3)</f>
        <v>814284</v>
      </c>
      <c r="AP545" s="122">
        <f t="shared" si="115"/>
        <v>529285</v>
      </c>
      <c r="AQ545" s="122">
        <f t="shared" si="116"/>
        <v>1343569</v>
      </c>
      <c r="AR545" s="122">
        <f t="shared" si="117"/>
        <v>74000</v>
      </c>
      <c r="AS545" s="122">
        <v>0</v>
      </c>
      <c r="AT545" s="122">
        <v>0</v>
      </c>
      <c r="AU545" s="122"/>
      <c r="AV545" s="122">
        <v>0</v>
      </c>
      <c r="AW545" s="122">
        <f t="shared" si="121"/>
        <v>29000</v>
      </c>
      <c r="AX545" s="122">
        <v>0</v>
      </c>
      <c r="AY545" s="134">
        <f>ROUND(AO545*15%,0)</f>
        <v>122143</v>
      </c>
      <c r="AZ545" s="122">
        <f t="shared" si="123"/>
        <v>0</v>
      </c>
      <c r="BA545" s="122">
        <f t="shared" si="118"/>
        <v>888284</v>
      </c>
      <c r="BB545" s="122">
        <f t="shared" si="119"/>
        <v>680428</v>
      </c>
      <c r="BC545" s="122">
        <f t="shared" si="120"/>
        <v>1568712</v>
      </c>
      <c r="BD545" s="106"/>
    </row>
    <row r="546" spans="1:96" ht="25.5" x14ac:dyDescent="0.25">
      <c r="A546" s="106" t="s">
        <v>95</v>
      </c>
      <c r="B546" s="105" t="s">
        <v>96</v>
      </c>
      <c r="C546" s="106" t="s">
        <v>97</v>
      </c>
      <c r="D546" s="132">
        <v>32709460</v>
      </c>
      <c r="E546" s="105" t="s">
        <v>2457</v>
      </c>
      <c r="F546" s="107" t="s">
        <v>2458</v>
      </c>
      <c r="G546" s="106" t="s">
        <v>668</v>
      </c>
      <c r="H546" s="107" t="s">
        <v>101</v>
      </c>
      <c r="I546" s="108" t="s">
        <v>358</v>
      </c>
      <c r="J546" s="108">
        <v>273</v>
      </c>
      <c r="K546" s="108"/>
      <c r="L546" s="109"/>
      <c r="M546" s="110"/>
      <c r="N546" s="160" t="s">
        <v>2459</v>
      </c>
      <c r="O546" s="110"/>
      <c r="P546" s="110" t="s">
        <v>202</v>
      </c>
      <c r="Q546" s="107" t="s">
        <v>167</v>
      </c>
      <c r="R546" s="109" t="s">
        <v>499</v>
      </c>
      <c r="S546" s="112" t="s">
        <v>194</v>
      </c>
      <c r="T546" s="113" t="s">
        <v>387</v>
      </c>
      <c r="U546" s="133">
        <v>24560</v>
      </c>
      <c r="V546" s="115">
        <v>24438</v>
      </c>
      <c r="W546" s="115">
        <f t="shared" ca="1" si="122"/>
        <v>42293.432304166665</v>
      </c>
      <c r="X546" s="116">
        <f t="shared" ca="1" si="112"/>
        <v>48.216438356164382</v>
      </c>
      <c r="Y546" s="117">
        <v>37895</v>
      </c>
      <c r="Z546" s="108">
        <f t="shared" ca="1" si="124"/>
        <v>11.876712328767123</v>
      </c>
      <c r="AA546" s="118"/>
      <c r="AB546" s="119" t="s">
        <v>108</v>
      </c>
      <c r="AC546" s="119" t="s">
        <v>109</v>
      </c>
      <c r="AD546" s="120" t="s">
        <v>282</v>
      </c>
      <c r="AE546" s="119" t="s">
        <v>111</v>
      </c>
      <c r="AF546" s="108">
        <v>111</v>
      </c>
      <c r="AG546" s="108" t="s">
        <v>112</v>
      </c>
      <c r="AH546" s="108" t="s">
        <v>124</v>
      </c>
      <c r="AI546" s="108" t="s">
        <v>114</v>
      </c>
      <c r="AJ546" s="108"/>
      <c r="AK546" s="115">
        <v>39142</v>
      </c>
      <c r="AL546" s="115"/>
      <c r="AM546" s="115"/>
      <c r="AN546" s="30" t="s">
        <v>2460</v>
      </c>
      <c r="AO546" s="121">
        <f>VLOOKUP(I546,[3]DATOS!$B$6:$D$46,3)</f>
        <v>1694203</v>
      </c>
      <c r="AP546" s="122">
        <f t="shared" si="115"/>
        <v>1101232</v>
      </c>
      <c r="AQ546" s="122">
        <f t="shared" si="116"/>
        <v>2795435</v>
      </c>
      <c r="AR546" s="122">
        <f t="shared" si="117"/>
        <v>0</v>
      </c>
      <c r="AS546" s="122">
        <v>0</v>
      </c>
      <c r="AT546" s="122">
        <v>0</v>
      </c>
      <c r="AU546" s="122"/>
      <c r="AV546" s="122">
        <v>0</v>
      </c>
      <c r="AW546" s="122">
        <f t="shared" si="121"/>
        <v>29000</v>
      </c>
      <c r="AX546" s="122">
        <v>0</v>
      </c>
      <c r="AY546" s="134">
        <f>ROUND(AO546*15%,0)</f>
        <v>254130</v>
      </c>
      <c r="AZ546" s="122">
        <f t="shared" si="123"/>
        <v>0</v>
      </c>
      <c r="BA546" s="122">
        <f t="shared" si="118"/>
        <v>1694203</v>
      </c>
      <c r="BB546" s="122">
        <f t="shared" si="119"/>
        <v>1384362</v>
      </c>
      <c r="BC546" s="122">
        <f t="shared" si="120"/>
        <v>3078565</v>
      </c>
      <c r="BD546" s="106"/>
      <c r="BE546" s="125" t="str">
        <f t="shared" ref="BE546:BE551" si="125">+CONCATENATE(Q547,R547)</f>
        <v>Despacho del Superintendente Delegado para Asuntos Jurisdiccionales- Grupo de Trabajo de Calificación</v>
      </c>
      <c r="BH546" s="126"/>
      <c r="BI546" s="127"/>
    </row>
    <row r="547" spans="1:96" x14ac:dyDescent="0.25">
      <c r="A547" s="106" t="s">
        <v>255</v>
      </c>
      <c r="B547" s="105" t="s">
        <v>141</v>
      </c>
      <c r="C547" s="106" t="s">
        <v>142</v>
      </c>
      <c r="D547" s="132">
        <v>80061368</v>
      </c>
      <c r="E547" s="105" t="s">
        <v>2461</v>
      </c>
      <c r="F547" s="107" t="s">
        <v>2462</v>
      </c>
      <c r="G547" s="106" t="s">
        <v>36</v>
      </c>
      <c r="H547" s="107" t="s">
        <v>101</v>
      </c>
      <c r="I547" s="108" t="s">
        <v>185</v>
      </c>
      <c r="J547" s="108">
        <v>351</v>
      </c>
      <c r="K547" s="108"/>
      <c r="L547" s="107"/>
      <c r="M547" s="108"/>
      <c r="N547" s="109"/>
      <c r="O547" s="110"/>
      <c r="P547" s="110" t="s">
        <v>202</v>
      </c>
      <c r="Q547" s="107" t="s">
        <v>203</v>
      </c>
      <c r="R547" s="109" t="s">
        <v>611</v>
      </c>
      <c r="S547" s="112" t="s">
        <v>106</v>
      </c>
      <c r="T547" s="112" t="s">
        <v>259</v>
      </c>
      <c r="U547" s="133">
        <v>222830</v>
      </c>
      <c r="V547" s="115">
        <v>28843</v>
      </c>
      <c r="W547" s="115">
        <f t="shared" ca="1" si="122"/>
        <v>42293.432304166665</v>
      </c>
      <c r="X547" s="116">
        <f t="shared" ca="1" si="112"/>
        <v>36.320547945205476</v>
      </c>
      <c r="Y547" s="117">
        <v>41534</v>
      </c>
      <c r="Z547" s="108">
        <f t="shared" ca="1" si="124"/>
        <v>2.0520547945205481</v>
      </c>
      <c r="AA547" s="118"/>
      <c r="AB547" s="119" t="s">
        <v>108</v>
      </c>
      <c r="AC547" s="119" t="s">
        <v>109</v>
      </c>
      <c r="AD547" s="120" t="s">
        <v>110</v>
      </c>
      <c r="AE547" s="119" t="s">
        <v>154</v>
      </c>
      <c r="AF547" s="108">
        <v>4030</v>
      </c>
      <c r="AG547" s="108" t="s">
        <v>70</v>
      </c>
      <c r="AH547" s="108" t="s">
        <v>124</v>
      </c>
      <c r="AI547" s="108" t="s">
        <v>114</v>
      </c>
      <c r="AJ547" s="108"/>
      <c r="AK547" s="115"/>
      <c r="AL547" s="115"/>
      <c r="AM547" s="115"/>
      <c r="AN547" s="16" t="s">
        <v>2463</v>
      </c>
      <c r="AO547" s="121">
        <f>VLOOKUP(I547,[3]DATOS!$B$6:$D$46,3)</f>
        <v>1466526</v>
      </c>
      <c r="AP547" s="122">
        <f t="shared" si="115"/>
        <v>953242</v>
      </c>
      <c r="AQ547" s="122">
        <f t="shared" si="116"/>
        <v>2419768</v>
      </c>
      <c r="AR547" s="122">
        <f t="shared" si="117"/>
        <v>0</v>
      </c>
      <c r="AS547" s="122">
        <v>0</v>
      </c>
      <c r="AT547" s="122">
        <v>0</v>
      </c>
      <c r="AU547" s="122"/>
      <c r="AV547" s="122">
        <v>0</v>
      </c>
      <c r="AW547" s="122">
        <f t="shared" si="121"/>
        <v>29000</v>
      </c>
      <c r="AX547" s="122">
        <v>0</v>
      </c>
      <c r="AY547" s="134">
        <f>ROUND(AO547*15%,0)</f>
        <v>219979</v>
      </c>
      <c r="AZ547" s="122">
        <f t="shared" si="123"/>
        <v>0</v>
      </c>
      <c r="BA547" s="122">
        <f t="shared" si="118"/>
        <v>1466526</v>
      </c>
      <c r="BB547" s="122">
        <f t="shared" si="119"/>
        <v>1202221</v>
      </c>
      <c r="BC547" s="122">
        <f t="shared" si="120"/>
        <v>2668747</v>
      </c>
      <c r="BD547" s="106"/>
      <c r="BE547" s="125" t="str">
        <f t="shared" si="125"/>
        <v>Despacho del Superintendente Delegado para la Protección de la Competencia- Grupo de Trabajo de Abogacía de la Competencia</v>
      </c>
      <c r="BH547" s="126"/>
      <c r="BI547" s="127"/>
    </row>
    <row r="548" spans="1:96" ht="25.5" x14ac:dyDescent="0.25">
      <c r="A548" s="106" t="s">
        <v>95</v>
      </c>
      <c r="B548" s="107" t="s">
        <v>127</v>
      </c>
      <c r="C548" s="106" t="s">
        <v>97</v>
      </c>
      <c r="D548" s="141">
        <v>1020741889</v>
      </c>
      <c r="E548" s="142" t="s">
        <v>2464</v>
      </c>
      <c r="F548" s="142" t="s">
        <v>2465</v>
      </c>
      <c r="G548" s="106" t="s">
        <v>36</v>
      </c>
      <c r="H548" s="107" t="s">
        <v>130</v>
      </c>
      <c r="I548" s="108" t="s">
        <v>209</v>
      </c>
      <c r="J548" s="108">
        <v>390</v>
      </c>
      <c r="K548" s="108"/>
      <c r="L548" s="109"/>
      <c r="M548" s="110"/>
      <c r="N548" s="109"/>
      <c r="O548" s="110"/>
      <c r="P548" s="110" t="s">
        <v>202</v>
      </c>
      <c r="Q548" s="107" t="s">
        <v>233</v>
      </c>
      <c r="R548" s="111" t="s">
        <v>1597</v>
      </c>
      <c r="S548" s="112" t="s">
        <v>2466</v>
      </c>
      <c r="T548" s="143"/>
      <c r="U548" s="144"/>
      <c r="V548" s="145">
        <v>32565</v>
      </c>
      <c r="W548" s="146">
        <f t="shared" ca="1" si="122"/>
        <v>42293.432304166665</v>
      </c>
      <c r="X548" s="147">
        <f t="shared" ca="1" si="112"/>
        <v>26.273972602739725</v>
      </c>
      <c r="Y548" s="148">
        <v>41467</v>
      </c>
      <c r="Z548" s="147">
        <f t="shared" ca="1" si="124"/>
        <v>2.2301369863013698</v>
      </c>
      <c r="AA548" s="118"/>
      <c r="AB548" s="119" t="s">
        <v>108</v>
      </c>
      <c r="AC548" s="119" t="s">
        <v>136</v>
      </c>
      <c r="AD548" s="120" t="s">
        <v>110</v>
      </c>
      <c r="AE548" s="119" t="s">
        <v>137</v>
      </c>
      <c r="AF548" s="108">
        <v>1007</v>
      </c>
      <c r="AG548" s="108" t="s">
        <v>70</v>
      </c>
      <c r="AH548" s="149" t="s">
        <v>160</v>
      </c>
      <c r="AI548" s="149" t="s">
        <v>114</v>
      </c>
      <c r="AJ548" s="150"/>
      <c r="AK548" s="115"/>
      <c r="AL548" s="115"/>
      <c r="AM548" s="115"/>
      <c r="AN548" s="25" t="s">
        <v>2467</v>
      </c>
      <c r="AO548" s="121">
        <f>VLOOKUP(I548,[3]DATOS!$B$6:$D$46,3)</f>
        <v>1382979</v>
      </c>
      <c r="AP548" s="122">
        <f t="shared" si="115"/>
        <v>898936</v>
      </c>
      <c r="AQ548" s="122">
        <f t="shared" si="116"/>
        <v>2281915</v>
      </c>
      <c r="AR548" s="122">
        <f t="shared" si="117"/>
        <v>0</v>
      </c>
      <c r="AS548" s="122">
        <v>0</v>
      </c>
      <c r="AT548" s="122">
        <v>0</v>
      </c>
      <c r="AU548" s="122"/>
      <c r="AV548" s="122">
        <v>0</v>
      </c>
      <c r="AW548" s="122">
        <f t="shared" si="121"/>
        <v>29000</v>
      </c>
      <c r="AX548" s="122">
        <v>0</v>
      </c>
      <c r="AY548" s="134">
        <v>0</v>
      </c>
      <c r="AZ548" s="122">
        <f t="shared" si="123"/>
        <v>0</v>
      </c>
      <c r="BA548" s="122">
        <f t="shared" si="118"/>
        <v>1382979</v>
      </c>
      <c r="BB548" s="122">
        <f t="shared" si="119"/>
        <v>927936</v>
      </c>
      <c r="BC548" s="122">
        <f t="shared" si="120"/>
        <v>2310915</v>
      </c>
      <c r="BD548" s="106"/>
      <c r="BE548" s="125" t="str">
        <f t="shared" si="125"/>
        <v>Despacho del Superintendente Delegado para Asuntos Jurisdiccionales- Grupo de Trabajo de Defensa del Consumidor</v>
      </c>
      <c r="BH548" s="126"/>
      <c r="BI548" s="127"/>
      <c r="CR548" s="104"/>
    </row>
    <row r="549" spans="1:96" x14ac:dyDescent="0.25">
      <c r="A549" s="106" t="s">
        <v>140</v>
      </c>
      <c r="B549" s="105" t="s">
        <v>141</v>
      </c>
      <c r="C549" s="106" t="s">
        <v>142</v>
      </c>
      <c r="D549" s="132">
        <v>80193047</v>
      </c>
      <c r="E549" s="105" t="s">
        <v>2468</v>
      </c>
      <c r="F549" s="107" t="s">
        <v>2469</v>
      </c>
      <c r="G549" s="106" t="s">
        <v>36</v>
      </c>
      <c r="H549" s="107" t="s">
        <v>101</v>
      </c>
      <c r="I549" s="108" t="s">
        <v>185</v>
      </c>
      <c r="J549" s="108">
        <v>360</v>
      </c>
      <c r="K549" s="108"/>
      <c r="L549" s="109"/>
      <c r="M549" s="110"/>
      <c r="N549" s="109"/>
      <c r="O549" s="110"/>
      <c r="P549" s="110" t="s">
        <v>202</v>
      </c>
      <c r="Q549" s="107" t="s">
        <v>203</v>
      </c>
      <c r="R549" s="109" t="s">
        <v>204</v>
      </c>
      <c r="S549" s="112" t="s">
        <v>106</v>
      </c>
      <c r="T549" s="113"/>
      <c r="U549" s="133">
        <v>215522</v>
      </c>
      <c r="V549" s="115">
        <v>31109</v>
      </c>
      <c r="W549" s="115">
        <f t="shared" ca="1" si="122"/>
        <v>42293.432304166665</v>
      </c>
      <c r="X549" s="116">
        <f t="shared" ca="1" si="112"/>
        <v>30.2</v>
      </c>
      <c r="Y549" s="117">
        <v>41177</v>
      </c>
      <c r="Z549" s="108">
        <f t="shared" ca="1" si="124"/>
        <v>3.0164383561643837</v>
      </c>
      <c r="AA549" s="118"/>
      <c r="AB549" s="119" t="s">
        <v>108</v>
      </c>
      <c r="AC549" s="119" t="s">
        <v>109</v>
      </c>
      <c r="AD549" s="120" t="s">
        <v>110</v>
      </c>
      <c r="AE549" s="119" t="s">
        <v>154</v>
      </c>
      <c r="AF549" s="108">
        <v>4020</v>
      </c>
      <c r="AG549" s="108" t="s">
        <v>70</v>
      </c>
      <c r="AH549" s="108" t="s">
        <v>605</v>
      </c>
      <c r="AI549" s="108" t="s">
        <v>213</v>
      </c>
      <c r="AJ549" s="108"/>
      <c r="AK549" s="115"/>
      <c r="AL549" s="115"/>
      <c r="AM549" s="115"/>
      <c r="AN549" s="16" t="s">
        <v>2470</v>
      </c>
      <c r="AO549" s="121">
        <f>VLOOKUP(I549,[3]DATOS!$B$6:$D$46,3)</f>
        <v>1466526</v>
      </c>
      <c r="AP549" s="122">
        <f t="shared" si="115"/>
        <v>953242</v>
      </c>
      <c r="AQ549" s="122">
        <f t="shared" si="116"/>
        <v>2419768</v>
      </c>
      <c r="AR549" s="122">
        <f t="shared" si="117"/>
        <v>0</v>
      </c>
      <c r="AS549" s="122">
        <v>0</v>
      </c>
      <c r="AT549" s="122">
        <v>0</v>
      </c>
      <c r="AU549" s="122"/>
      <c r="AV549" s="122">
        <v>0</v>
      </c>
      <c r="AW549" s="122">
        <f t="shared" si="121"/>
        <v>29000</v>
      </c>
      <c r="AX549" s="122">
        <v>0</v>
      </c>
      <c r="AY549" s="134">
        <v>0</v>
      </c>
      <c r="AZ549" s="122">
        <f t="shared" si="123"/>
        <v>0</v>
      </c>
      <c r="BA549" s="122">
        <f t="shared" si="118"/>
        <v>1466526</v>
      </c>
      <c r="BB549" s="122">
        <f t="shared" si="119"/>
        <v>982242</v>
      </c>
      <c r="BC549" s="122">
        <f t="shared" si="120"/>
        <v>2448768</v>
      </c>
      <c r="BD549" s="106"/>
      <c r="BE549" s="125" t="str">
        <f t="shared" si="125"/>
        <v>Despacho del Superintendente Delegado para la Propiedad Industrial- Grupo de Trabajo de Centro de Información Tecnológica y Apoyo a la Gestión de la Propiedad Industrial</v>
      </c>
      <c r="BH549" s="126"/>
      <c r="BI549" s="127"/>
      <c r="BS549" s="103"/>
      <c r="BT549" s="103"/>
      <c r="CP549" s="177"/>
      <c r="CQ549" s="177"/>
    </row>
    <row r="550" spans="1:96" ht="25.5" x14ac:dyDescent="0.25">
      <c r="A550" s="106" t="s">
        <v>95</v>
      </c>
      <c r="B550" s="105" t="s">
        <v>127</v>
      </c>
      <c r="C550" s="106" t="s">
        <v>97</v>
      </c>
      <c r="D550" s="132">
        <v>35491995</v>
      </c>
      <c r="E550" s="105" t="s">
        <v>2471</v>
      </c>
      <c r="F550" s="107" t="s">
        <v>2472</v>
      </c>
      <c r="G550" s="106" t="s">
        <v>2473</v>
      </c>
      <c r="H550" s="107" t="s">
        <v>230</v>
      </c>
      <c r="I550" s="108" t="s">
        <v>209</v>
      </c>
      <c r="J550" s="108">
        <v>386</v>
      </c>
      <c r="K550" s="108">
        <v>420</v>
      </c>
      <c r="L550" s="107" t="s">
        <v>241</v>
      </c>
      <c r="M550" s="108" t="s">
        <v>131</v>
      </c>
      <c r="N550" s="109"/>
      <c r="O550" s="110"/>
      <c r="P550" s="110" t="s">
        <v>202</v>
      </c>
      <c r="Q550" s="107" t="s">
        <v>306</v>
      </c>
      <c r="R550" s="111" t="s">
        <v>475</v>
      </c>
      <c r="S550" s="112" t="s">
        <v>2474</v>
      </c>
      <c r="T550" s="113"/>
      <c r="U550" s="133"/>
      <c r="V550" s="115">
        <v>22264</v>
      </c>
      <c r="W550" s="115">
        <f t="shared" ca="1" si="122"/>
        <v>42293.432304166665</v>
      </c>
      <c r="X550" s="116">
        <f t="shared" ca="1" si="112"/>
        <v>54.087671232876716</v>
      </c>
      <c r="Y550" s="117">
        <v>34436</v>
      </c>
      <c r="Z550" s="108">
        <f t="shared" ca="1" si="124"/>
        <v>21.216438356164385</v>
      </c>
      <c r="AA550" s="118"/>
      <c r="AB550" s="119" t="s">
        <v>152</v>
      </c>
      <c r="AC550" s="119" t="s">
        <v>236</v>
      </c>
      <c r="AD550" s="120" t="s">
        <v>110</v>
      </c>
      <c r="AE550" s="119" t="s">
        <v>137</v>
      </c>
      <c r="AF550" s="108">
        <v>2005</v>
      </c>
      <c r="AG550" s="108" t="s">
        <v>70</v>
      </c>
      <c r="AH550" s="108" t="s">
        <v>124</v>
      </c>
      <c r="AI550" s="108" t="s">
        <v>114</v>
      </c>
      <c r="AJ550" s="108"/>
      <c r="AK550" s="115">
        <v>40927</v>
      </c>
      <c r="AL550" s="139"/>
      <c r="AM550" s="115" t="s">
        <v>125</v>
      </c>
      <c r="AN550" s="15" t="s">
        <v>2475</v>
      </c>
      <c r="AO550" s="121">
        <f>VLOOKUP(I550,[3]DATOS!$B$6:$D$46,3)</f>
        <v>1382979</v>
      </c>
      <c r="AP550" s="122">
        <f t="shared" si="115"/>
        <v>898936</v>
      </c>
      <c r="AQ550" s="122">
        <f t="shared" si="116"/>
        <v>2281915</v>
      </c>
      <c r="AR550" s="122">
        <f t="shared" si="117"/>
        <v>0</v>
      </c>
      <c r="AS550" s="122">
        <v>0</v>
      </c>
      <c r="AT550" s="122">
        <v>0</v>
      </c>
      <c r="AU550" s="122"/>
      <c r="AV550" s="122">
        <v>0</v>
      </c>
      <c r="AW550" s="122">
        <f t="shared" si="121"/>
        <v>29000</v>
      </c>
      <c r="AX550" s="122">
        <v>0</v>
      </c>
      <c r="AY550" s="134">
        <f>ROUND(AO550*15%,0)</f>
        <v>207447</v>
      </c>
      <c r="AZ550" s="122">
        <f t="shared" si="123"/>
        <v>0</v>
      </c>
      <c r="BA550" s="122">
        <f t="shared" si="118"/>
        <v>1382979</v>
      </c>
      <c r="BB550" s="122">
        <f t="shared" si="119"/>
        <v>1135383</v>
      </c>
      <c r="BC550" s="122">
        <f t="shared" si="120"/>
        <v>2518362</v>
      </c>
      <c r="BD550" s="106"/>
      <c r="BE550" s="125" t="str">
        <f t="shared" si="125"/>
        <v>Secretaría General- Grupo de Trabajo de Talento Humano</v>
      </c>
      <c r="BH550" s="126"/>
      <c r="BI550" s="127"/>
    </row>
    <row r="551" spans="1:96" x14ac:dyDescent="0.25">
      <c r="A551" s="106" t="s">
        <v>95</v>
      </c>
      <c r="B551" s="105" t="s">
        <v>96</v>
      </c>
      <c r="C551" s="106" t="s">
        <v>97</v>
      </c>
      <c r="D551" s="132">
        <v>41782643</v>
      </c>
      <c r="E551" s="105" t="s">
        <v>2476</v>
      </c>
      <c r="F551" s="107" t="s">
        <v>2477</v>
      </c>
      <c r="G551" s="106" t="s">
        <v>36</v>
      </c>
      <c r="H551" s="107" t="s">
        <v>145</v>
      </c>
      <c r="I551" s="108" t="s">
        <v>102</v>
      </c>
      <c r="J551" s="108"/>
      <c r="K551" s="108">
        <v>298</v>
      </c>
      <c r="L551" s="109" t="s">
        <v>146</v>
      </c>
      <c r="M551" s="110" t="s">
        <v>358</v>
      </c>
      <c r="N551" s="160" t="s">
        <v>2478</v>
      </c>
      <c r="O551" s="110"/>
      <c r="P551" s="110" t="s">
        <v>103</v>
      </c>
      <c r="Q551" s="107" t="s">
        <v>167</v>
      </c>
      <c r="R551" s="109" t="s">
        <v>499</v>
      </c>
      <c r="S551" s="112" t="s">
        <v>2479</v>
      </c>
      <c r="T551" s="113"/>
      <c r="U551" s="133"/>
      <c r="V551" s="115">
        <v>21289</v>
      </c>
      <c r="W551" s="115">
        <f t="shared" ca="1" si="122"/>
        <v>42293.432304166665</v>
      </c>
      <c r="X551" s="116">
        <f t="shared" ca="1" si="112"/>
        <v>56.717808219178082</v>
      </c>
      <c r="Y551" s="117">
        <v>33863</v>
      </c>
      <c r="Z551" s="108">
        <f t="shared" ca="1" si="124"/>
        <v>22.767123287671232</v>
      </c>
      <c r="AA551" s="118"/>
      <c r="AB551" s="119" t="s">
        <v>152</v>
      </c>
      <c r="AC551" s="119" t="s">
        <v>153</v>
      </c>
      <c r="AD551" s="120" t="s">
        <v>282</v>
      </c>
      <c r="AE551" s="119" t="s">
        <v>111</v>
      </c>
      <c r="AF551" s="108">
        <v>111</v>
      </c>
      <c r="AG551" s="108" t="s">
        <v>112</v>
      </c>
      <c r="AH551" s="108" t="s">
        <v>124</v>
      </c>
      <c r="AI551" s="108" t="s">
        <v>114</v>
      </c>
      <c r="AJ551" s="108"/>
      <c r="AK551" s="115">
        <v>41661</v>
      </c>
      <c r="AL551" s="115"/>
      <c r="AM551" s="115" t="s">
        <v>919</v>
      </c>
      <c r="AN551" s="15" t="s">
        <v>2480</v>
      </c>
      <c r="AO551" s="121">
        <f>VLOOKUP(I551,[3]DATOS!$B$6:$D$46,3)</f>
        <v>2418255</v>
      </c>
      <c r="AP551" s="122">
        <f t="shared" si="115"/>
        <v>1571866</v>
      </c>
      <c r="AQ551" s="122">
        <f t="shared" si="116"/>
        <v>3990121</v>
      </c>
      <c r="AR551" s="122">
        <f t="shared" si="117"/>
        <v>0</v>
      </c>
      <c r="AS551" s="122">
        <v>0</v>
      </c>
      <c r="AT551" s="122">
        <v>0</v>
      </c>
      <c r="AU551" s="122"/>
      <c r="AV551" s="122">
        <v>0</v>
      </c>
      <c r="AW551" s="122">
        <f t="shared" si="121"/>
        <v>29000</v>
      </c>
      <c r="AX551" s="122">
        <v>0</v>
      </c>
      <c r="AY551" s="134">
        <f>ROUND(AO551*15%,0)</f>
        <v>362738</v>
      </c>
      <c r="AZ551" s="122">
        <f t="shared" si="123"/>
        <v>0</v>
      </c>
      <c r="BA551" s="122">
        <f t="shared" si="118"/>
        <v>2418255</v>
      </c>
      <c r="BB551" s="122">
        <f t="shared" si="119"/>
        <v>1963604</v>
      </c>
      <c r="BC551" s="122">
        <f t="shared" si="120"/>
        <v>4381859</v>
      </c>
      <c r="BD551" s="106"/>
      <c r="BE551" s="125" t="str">
        <f t="shared" si="125"/>
        <v>Oficina de Servicios al Consumidor y de Apoyo Empresarial</v>
      </c>
      <c r="BH551" s="126"/>
      <c r="BI551" s="127"/>
    </row>
    <row r="552" spans="1:96" ht="25.5" x14ac:dyDescent="0.25">
      <c r="A552" s="106" t="s">
        <v>95</v>
      </c>
      <c r="B552" s="105" t="s">
        <v>96</v>
      </c>
      <c r="C552" s="106" t="s">
        <v>97</v>
      </c>
      <c r="D552" s="132">
        <v>52420640</v>
      </c>
      <c r="E552" s="105" t="s">
        <v>1978</v>
      </c>
      <c r="F552" s="107" t="s">
        <v>2481</v>
      </c>
      <c r="G552" s="106" t="s">
        <v>36</v>
      </c>
      <c r="H552" s="107" t="s">
        <v>2482</v>
      </c>
      <c r="I552" s="108" t="s">
        <v>332</v>
      </c>
      <c r="J552" s="108">
        <v>20</v>
      </c>
      <c r="K552" s="108"/>
      <c r="L552" s="109"/>
      <c r="M552" s="110"/>
      <c r="N552" s="109"/>
      <c r="O552" s="110"/>
      <c r="P552" s="110" t="s">
        <v>103</v>
      </c>
      <c r="Q552" s="107" t="s">
        <v>119</v>
      </c>
      <c r="R552" s="111" t="s">
        <v>120</v>
      </c>
      <c r="S552" s="112" t="s">
        <v>194</v>
      </c>
      <c r="T552" s="113" t="s">
        <v>2483</v>
      </c>
      <c r="U552" s="133"/>
      <c r="V552" s="115">
        <v>28302</v>
      </c>
      <c r="W552" s="115">
        <f t="shared" ca="1" si="122"/>
        <v>42293.432304166665</v>
      </c>
      <c r="X552" s="116">
        <f t="shared" ca="1" si="112"/>
        <v>37.780821917808218</v>
      </c>
      <c r="Y552" s="117">
        <v>41229</v>
      </c>
      <c r="Z552" s="108">
        <f t="shared" ca="1" si="124"/>
        <v>2.8767123287671232</v>
      </c>
      <c r="AA552" s="118"/>
      <c r="AB552" s="119" t="s">
        <v>168</v>
      </c>
      <c r="AC552" s="119" t="s">
        <v>168</v>
      </c>
      <c r="AD552" s="120"/>
      <c r="AE552" s="119" t="s">
        <v>169</v>
      </c>
      <c r="AF552" s="108">
        <v>30</v>
      </c>
      <c r="AG552" s="108" t="s">
        <v>112</v>
      </c>
      <c r="AH552" s="108" t="s">
        <v>160</v>
      </c>
      <c r="AI552" s="108" t="s">
        <v>196</v>
      </c>
      <c r="AJ552" s="108"/>
      <c r="AK552" s="130"/>
      <c r="AL552" s="130"/>
      <c r="AM552" s="130"/>
      <c r="AN552" s="16" t="s">
        <v>2484</v>
      </c>
      <c r="AO552" s="121">
        <f>VLOOKUP(I552,[3]DATOS!$B$6:$D$46,3)</f>
        <v>4813506</v>
      </c>
      <c r="AP552" s="122">
        <f t="shared" si="115"/>
        <v>3128779</v>
      </c>
      <c r="AQ552" s="122">
        <f t="shared" si="116"/>
        <v>7942285</v>
      </c>
      <c r="AR552" s="122">
        <f t="shared" si="117"/>
        <v>0</v>
      </c>
      <c r="AS552" s="124">
        <f>ROUND(+AO552*50%,0)</f>
        <v>2406753</v>
      </c>
      <c r="AT552" s="122">
        <v>0</v>
      </c>
      <c r="AU552" s="122"/>
      <c r="AV552" s="122">
        <v>0</v>
      </c>
      <c r="AW552" s="122">
        <f t="shared" si="121"/>
        <v>29000</v>
      </c>
      <c r="AX552" s="122">
        <v>0</v>
      </c>
      <c r="AY552" s="134">
        <f>ROUND(AO552*15%,0)</f>
        <v>722026</v>
      </c>
      <c r="AZ552" s="122">
        <f t="shared" si="123"/>
        <v>1564389</v>
      </c>
      <c r="BA552" s="122">
        <f t="shared" si="118"/>
        <v>7220259</v>
      </c>
      <c r="BB552" s="122">
        <f t="shared" si="119"/>
        <v>5444194</v>
      </c>
      <c r="BC552" s="122">
        <f t="shared" si="120"/>
        <v>12664453</v>
      </c>
      <c r="BD552" s="106"/>
      <c r="BS552" s="103"/>
      <c r="BT552" s="103"/>
    </row>
    <row r="553" spans="1:96" x14ac:dyDescent="0.25">
      <c r="A553" s="106" t="s">
        <v>140</v>
      </c>
      <c r="B553" s="105" t="s">
        <v>141</v>
      </c>
      <c r="C553" s="106" t="s">
        <v>142</v>
      </c>
      <c r="D553" s="132">
        <v>80503835</v>
      </c>
      <c r="E553" s="105" t="s">
        <v>1247</v>
      </c>
      <c r="F553" s="107" t="s">
        <v>2485</v>
      </c>
      <c r="G553" s="106" t="s">
        <v>555</v>
      </c>
      <c r="H553" s="107" t="s">
        <v>101</v>
      </c>
      <c r="I553" s="108" t="s">
        <v>175</v>
      </c>
      <c r="J553" s="108"/>
      <c r="K553" s="108"/>
      <c r="L553" s="107"/>
      <c r="M553" s="108"/>
      <c r="N553" s="109"/>
      <c r="O553" s="110"/>
      <c r="P553" s="110" t="s">
        <v>202</v>
      </c>
      <c r="Q553" s="107" t="s">
        <v>306</v>
      </c>
      <c r="R553" s="109" t="s">
        <v>307</v>
      </c>
      <c r="S553" s="112" t="s">
        <v>106</v>
      </c>
      <c r="T553" s="112"/>
      <c r="U553" s="133">
        <v>204750</v>
      </c>
      <c r="V553" s="115">
        <v>26934</v>
      </c>
      <c r="W553" s="115">
        <f t="shared" ca="1" si="122"/>
        <v>42293.432304166665</v>
      </c>
      <c r="X553" s="116">
        <f t="shared" ca="1" si="112"/>
        <v>41.476712328767121</v>
      </c>
      <c r="Y553" s="117">
        <v>41164</v>
      </c>
      <c r="Z553" s="108">
        <f t="shared" ca="1" si="124"/>
        <v>3.0520547945205481</v>
      </c>
      <c r="AA553" s="118"/>
      <c r="AB553" s="119" t="s">
        <v>108</v>
      </c>
      <c r="AC553" s="119" t="s">
        <v>109</v>
      </c>
      <c r="AD553" s="120" t="s">
        <v>110</v>
      </c>
      <c r="AE553" s="119" t="s">
        <v>154</v>
      </c>
      <c r="AF553" s="108">
        <v>2003</v>
      </c>
      <c r="AG553" s="108" t="s">
        <v>70</v>
      </c>
      <c r="AH553" s="108" t="s">
        <v>221</v>
      </c>
      <c r="AI553" s="108" t="s">
        <v>114</v>
      </c>
      <c r="AJ553" s="108"/>
      <c r="AK553" s="115">
        <v>42160</v>
      </c>
      <c r="AL553" s="115"/>
      <c r="AM553" s="115"/>
      <c r="AN553" s="16" t="s">
        <v>2486</v>
      </c>
      <c r="AO553" s="121">
        <f>VLOOKUP(I553,[3]DATOS!$B$6:$D$46,3)</f>
        <v>2243986</v>
      </c>
      <c r="AP553" s="122">
        <f t="shared" si="115"/>
        <v>1458591</v>
      </c>
      <c r="AQ553" s="122">
        <f t="shared" si="116"/>
        <v>3702577</v>
      </c>
      <c r="AR553" s="122">
        <f t="shared" si="117"/>
        <v>0</v>
      </c>
      <c r="AS553" s="122">
        <v>0</v>
      </c>
      <c r="AT553" s="122">
        <v>0</v>
      </c>
      <c r="AU553" s="122"/>
      <c r="AV553" s="122">
        <v>0</v>
      </c>
      <c r="AW553" s="122">
        <f t="shared" si="121"/>
        <v>29000</v>
      </c>
      <c r="AX553" s="122">
        <v>0</v>
      </c>
      <c r="AY553" s="134">
        <v>0</v>
      </c>
      <c r="AZ553" s="122">
        <f t="shared" si="123"/>
        <v>0</v>
      </c>
      <c r="BA553" s="122">
        <f t="shared" si="118"/>
        <v>2243986</v>
      </c>
      <c r="BB553" s="122">
        <f t="shared" si="119"/>
        <v>1487591</v>
      </c>
      <c r="BC553" s="122">
        <f t="shared" si="120"/>
        <v>3731577</v>
      </c>
      <c r="BD553" s="106"/>
      <c r="BE553" s="125" t="str">
        <f>+CONCATENATE(Q554,R554)</f>
        <v>Oficina Asesora Jurídica- Grupo de Trabajo de Gestión Judicial</v>
      </c>
      <c r="BH553" s="126"/>
      <c r="BI553" s="127"/>
    </row>
    <row r="554" spans="1:96" x14ac:dyDescent="0.25">
      <c r="A554" s="106" t="s">
        <v>190</v>
      </c>
      <c r="B554" s="105" t="s">
        <v>127</v>
      </c>
      <c r="C554" s="106" t="s">
        <v>97</v>
      </c>
      <c r="D554" s="132">
        <v>1026576426</v>
      </c>
      <c r="E554" s="105" t="s">
        <v>2487</v>
      </c>
      <c r="F554" s="107" t="s">
        <v>2488</v>
      </c>
      <c r="G554" s="106" t="s">
        <v>36</v>
      </c>
      <c r="H554" s="107" t="s">
        <v>279</v>
      </c>
      <c r="I554" s="108" t="s">
        <v>232</v>
      </c>
      <c r="J554" s="108"/>
      <c r="K554" s="108"/>
      <c r="L554" s="107"/>
      <c r="M554" s="108"/>
      <c r="N554" s="109"/>
      <c r="O554" s="110"/>
      <c r="P554" s="110" t="s">
        <v>103</v>
      </c>
      <c r="Q554" s="107" t="s">
        <v>249</v>
      </c>
      <c r="R554" s="111" t="s">
        <v>250</v>
      </c>
      <c r="S554" s="112" t="s">
        <v>367</v>
      </c>
      <c r="T554" s="113"/>
      <c r="U554" s="133"/>
      <c r="V554" s="115">
        <v>34158</v>
      </c>
      <c r="W554" s="115">
        <f t="shared" ca="1" si="122"/>
        <v>42293.432304166665</v>
      </c>
      <c r="X554" s="116">
        <f t="shared" ca="1" si="112"/>
        <v>21.967123287671232</v>
      </c>
      <c r="Y554" s="117">
        <v>41810</v>
      </c>
      <c r="Z554" s="108">
        <f t="shared" ca="1" si="124"/>
        <v>1.3041095890410959</v>
      </c>
      <c r="AA554" s="118"/>
      <c r="AB554" s="119" t="s">
        <v>108</v>
      </c>
      <c r="AC554" s="119" t="s">
        <v>252</v>
      </c>
      <c r="AD554" s="120" t="s">
        <v>110</v>
      </c>
      <c r="AE554" s="119" t="s">
        <v>253</v>
      </c>
      <c r="AF554" s="108">
        <v>14</v>
      </c>
      <c r="AG554" s="108" t="s">
        <v>112</v>
      </c>
      <c r="AH554" s="108" t="s">
        <v>124</v>
      </c>
      <c r="AI554" s="108" t="s">
        <v>213</v>
      </c>
      <c r="AJ554" s="108"/>
      <c r="AK554" s="115"/>
      <c r="AL554" s="115"/>
      <c r="AM554" s="115"/>
      <c r="AN554" s="15" t="s">
        <v>2489</v>
      </c>
      <c r="AO554" s="121">
        <f>VLOOKUP(I554,[3]DATOS!$B$6:$D$46,3)</f>
        <v>814284</v>
      </c>
      <c r="AP554" s="122">
        <f t="shared" si="115"/>
        <v>529285</v>
      </c>
      <c r="AQ554" s="122">
        <f t="shared" si="116"/>
        <v>1343569</v>
      </c>
      <c r="AR554" s="122">
        <f t="shared" si="117"/>
        <v>74000</v>
      </c>
      <c r="AS554" s="122">
        <v>0</v>
      </c>
      <c r="AT554" s="122">
        <v>0</v>
      </c>
      <c r="AU554" s="122"/>
      <c r="AV554" s="122">
        <v>0</v>
      </c>
      <c r="AW554" s="122">
        <f t="shared" si="121"/>
        <v>29000</v>
      </c>
      <c r="AX554" s="122">
        <v>0</v>
      </c>
      <c r="AY554" s="134">
        <f>ROUND(AO554*15%,0)</f>
        <v>122143</v>
      </c>
      <c r="AZ554" s="122">
        <f t="shared" si="123"/>
        <v>0</v>
      </c>
      <c r="BA554" s="122">
        <f t="shared" si="118"/>
        <v>888284</v>
      </c>
      <c r="BB554" s="122">
        <f t="shared" si="119"/>
        <v>680428</v>
      </c>
      <c r="BC554" s="122">
        <f t="shared" si="120"/>
        <v>1568712</v>
      </c>
      <c r="BD554" s="106"/>
    </row>
    <row r="555" spans="1:96" ht="25.5" x14ac:dyDescent="0.25">
      <c r="A555" s="106" t="s">
        <v>95</v>
      </c>
      <c r="B555" s="105" t="s">
        <v>96</v>
      </c>
      <c r="C555" s="106" t="s">
        <v>97</v>
      </c>
      <c r="D555" s="132">
        <v>46362131</v>
      </c>
      <c r="E555" s="105" t="s">
        <v>2490</v>
      </c>
      <c r="F555" s="107" t="s">
        <v>2491</v>
      </c>
      <c r="G555" s="106" t="s">
        <v>2246</v>
      </c>
      <c r="H555" s="107" t="s">
        <v>101</v>
      </c>
      <c r="I555" s="108" t="s">
        <v>175</v>
      </c>
      <c r="J555" s="108">
        <v>133</v>
      </c>
      <c r="K555" s="108"/>
      <c r="L555" s="109"/>
      <c r="M555" s="110"/>
      <c r="N555" s="109"/>
      <c r="O555" s="110"/>
      <c r="P555" s="110" t="s">
        <v>103</v>
      </c>
      <c r="Q555" s="107" t="s">
        <v>642</v>
      </c>
      <c r="R555" s="109" t="s">
        <v>643</v>
      </c>
      <c r="S555" s="112" t="s">
        <v>106</v>
      </c>
      <c r="T555" s="112" t="s">
        <v>2492</v>
      </c>
      <c r="U555" s="133">
        <v>96977</v>
      </c>
      <c r="V555" s="115">
        <v>24719</v>
      </c>
      <c r="W555" s="115">
        <f t="shared" ca="1" si="122"/>
        <v>42293.432304166665</v>
      </c>
      <c r="X555" s="116">
        <f t="shared" ca="1" si="112"/>
        <v>47.457534246575342</v>
      </c>
      <c r="Y555" s="117">
        <v>37316</v>
      </c>
      <c r="Z555" s="108">
        <f t="shared" ca="1" si="124"/>
        <v>13.438356164383562</v>
      </c>
      <c r="AA555" s="118"/>
      <c r="AB555" s="119" t="s">
        <v>108</v>
      </c>
      <c r="AC555" s="119" t="s">
        <v>109</v>
      </c>
      <c r="AD555" s="120" t="s">
        <v>110</v>
      </c>
      <c r="AE555" s="119" t="s">
        <v>111</v>
      </c>
      <c r="AF555" s="108">
        <v>1030</v>
      </c>
      <c r="AG555" s="108" t="s">
        <v>70</v>
      </c>
      <c r="AH555" s="108" t="s">
        <v>160</v>
      </c>
      <c r="AI555" s="108" t="s">
        <v>114</v>
      </c>
      <c r="AJ555" s="108"/>
      <c r="AK555" s="115">
        <v>40927</v>
      </c>
      <c r="AL555" s="115"/>
      <c r="AM555" s="115" t="s">
        <v>197</v>
      </c>
      <c r="AN555" s="40" t="s">
        <v>2493</v>
      </c>
      <c r="AO555" s="121">
        <f>VLOOKUP(I555,[3]DATOS!$B$6:$D$46,3)</f>
        <v>2243986</v>
      </c>
      <c r="AP555" s="122">
        <f t="shared" si="115"/>
        <v>1458591</v>
      </c>
      <c r="AQ555" s="122">
        <f t="shared" si="116"/>
        <v>3702577</v>
      </c>
      <c r="AR555" s="122">
        <f t="shared" si="117"/>
        <v>0</v>
      </c>
      <c r="AS555" s="122">
        <v>0</v>
      </c>
      <c r="AT555" s="122">
        <v>0</v>
      </c>
      <c r="AU555" s="122"/>
      <c r="AV555" s="122">
        <v>0</v>
      </c>
      <c r="AW555" s="122">
        <f t="shared" si="121"/>
        <v>29000</v>
      </c>
      <c r="AX555" s="122">
        <v>0</v>
      </c>
      <c r="AY555" s="134">
        <v>0</v>
      </c>
      <c r="AZ555" s="122">
        <f t="shared" si="123"/>
        <v>0</v>
      </c>
      <c r="BA555" s="122">
        <f t="shared" si="118"/>
        <v>2243986</v>
      </c>
      <c r="BB555" s="122">
        <f t="shared" si="119"/>
        <v>1487591</v>
      </c>
      <c r="BC555" s="122">
        <f t="shared" si="120"/>
        <v>3731577</v>
      </c>
      <c r="BD555" s="106"/>
    </row>
    <row r="556" spans="1:96" ht="38.25" x14ac:dyDescent="0.25">
      <c r="A556" s="106" t="s">
        <v>95</v>
      </c>
      <c r="B556" s="105" t="s">
        <v>127</v>
      </c>
      <c r="C556" s="106" t="s">
        <v>97</v>
      </c>
      <c r="D556" s="132">
        <v>51883392</v>
      </c>
      <c r="E556" s="105" t="s">
        <v>1855</v>
      </c>
      <c r="F556" s="107" t="s">
        <v>2494</v>
      </c>
      <c r="G556" s="106" t="s">
        <v>36</v>
      </c>
      <c r="H556" s="107" t="s">
        <v>130</v>
      </c>
      <c r="I556" s="108" t="s">
        <v>209</v>
      </c>
      <c r="J556" s="108">
        <v>403</v>
      </c>
      <c r="K556" s="108"/>
      <c r="L556" s="109"/>
      <c r="M556" s="110"/>
      <c r="N556" s="109"/>
      <c r="O556" s="110"/>
      <c r="P556" s="110" t="s">
        <v>103</v>
      </c>
      <c r="Q556" s="107" t="s">
        <v>403</v>
      </c>
      <c r="R556" s="111"/>
      <c r="S556" s="112" t="s">
        <v>2495</v>
      </c>
      <c r="T556" s="151" t="s">
        <v>120</v>
      </c>
      <c r="U556" s="114"/>
      <c r="V556" s="115">
        <v>24751</v>
      </c>
      <c r="W556" s="115">
        <f t="shared" ca="1" si="122"/>
        <v>42293.432304166665</v>
      </c>
      <c r="X556" s="116">
        <f t="shared" ca="1" si="112"/>
        <v>47.369863013698627</v>
      </c>
      <c r="Y556" s="117">
        <v>40210</v>
      </c>
      <c r="Z556" s="108">
        <f t="shared" ca="1" si="124"/>
        <v>5.6301369863013697</v>
      </c>
      <c r="AA556" s="118"/>
      <c r="AB556" s="119" t="s">
        <v>108</v>
      </c>
      <c r="AC556" s="119" t="s">
        <v>136</v>
      </c>
      <c r="AD556" s="120" t="s">
        <v>110</v>
      </c>
      <c r="AE556" s="119" t="s">
        <v>137</v>
      </c>
      <c r="AF556" s="108">
        <v>130</v>
      </c>
      <c r="AG556" s="108" t="s">
        <v>112</v>
      </c>
      <c r="AH556" s="108" t="s">
        <v>160</v>
      </c>
      <c r="AI556" s="108" t="s">
        <v>196</v>
      </c>
      <c r="AJ556" s="108"/>
      <c r="AK556" s="115">
        <v>40921</v>
      </c>
      <c r="AL556" s="115"/>
      <c r="AM556" s="115"/>
      <c r="AN556" s="61" t="s">
        <v>2496</v>
      </c>
      <c r="AO556" s="121">
        <f>VLOOKUP(I556,[3]DATOS!$B$6:$D$46,3)</f>
        <v>1382979</v>
      </c>
      <c r="AP556" s="122">
        <f t="shared" si="115"/>
        <v>898936</v>
      </c>
      <c r="AQ556" s="122">
        <f t="shared" si="116"/>
        <v>2281915</v>
      </c>
      <c r="AR556" s="122">
        <f t="shared" si="117"/>
        <v>0</v>
      </c>
      <c r="AS556" s="122">
        <v>0</v>
      </c>
      <c r="AT556" s="122">
        <v>0</v>
      </c>
      <c r="AU556" s="122"/>
      <c r="AV556" s="122">
        <v>0</v>
      </c>
      <c r="AW556" s="122">
        <f t="shared" si="121"/>
        <v>29000</v>
      </c>
      <c r="AX556" s="122">
        <v>0</v>
      </c>
      <c r="AY556" s="134">
        <f>ROUND(AO556*15%,0)</f>
        <v>207447</v>
      </c>
      <c r="AZ556" s="122">
        <f t="shared" si="123"/>
        <v>0</v>
      </c>
      <c r="BA556" s="122">
        <f t="shared" si="118"/>
        <v>1382979</v>
      </c>
      <c r="BB556" s="122">
        <f t="shared" si="119"/>
        <v>1135383</v>
      </c>
      <c r="BC556" s="122">
        <f t="shared" si="120"/>
        <v>2518362</v>
      </c>
      <c r="BD556" s="106"/>
      <c r="BE556" s="125" t="str">
        <f>+CONCATENATE(Q557,R557)</f>
        <v>Oficina de Servicios al Consumidor y de Apoyo Empresarial- Grupo de Trabajo de Comunicación</v>
      </c>
      <c r="BH556" s="126"/>
      <c r="BI556" s="127"/>
    </row>
    <row r="557" spans="1:96" x14ac:dyDescent="0.25">
      <c r="A557" s="106" t="s">
        <v>190</v>
      </c>
      <c r="B557" s="105" t="s">
        <v>96</v>
      </c>
      <c r="C557" s="106" t="s">
        <v>97</v>
      </c>
      <c r="D557" s="132">
        <v>1019011843</v>
      </c>
      <c r="E557" s="105" t="s">
        <v>2497</v>
      </c>
      <c r="F557" s="107" t="s">
        <v>2498</v>
      </c>
      <c r="G557" s="106" t="s">
        <v>36</v>
      </c>
      <c r="H557" s="107" t="s">
        <v>101</v>
      </c>
      <c r="I557" s="108" t="s">
        <v>358</v>
      </c>
      <c r="J557" s="108">
        <v>254</v>
      </c>
      <c r="K557" s="108"/>
      <c r="L557" s="107"/>
      <c r="M557" s="108"/>
      <c r="N557" s="109"/>
      <c r="O557" s="110"/>
      <c r="P557" s="110" t="s">
        <v>103</v>
      </c>
      <c r="Q557" s="107" t="s">
        <v>119</v>
      </c>
      <c r="R557" s="111" t="s">
        <v>742</v>
      </c>
      <c r="S557" s="112" t="s">
        <v>2499</v>
      </c>
      <c r="T557" s="112"/>
      <c r="U557" s="133"/>
      <c r="V557" s="115">
        <v>31771</v>
      </c>
      <c r="W557" s="115">
        <f t="shared" ca="1" si="122"/>
        <v>42293.432304166665</v>
      </c>
      <c r="X557" s="116">
        <f t="shared" ref="X557:X580" ca="1" si="126">DAYS360(V557,W557)/365</f>
        <v>28.413698630136988</v>
      </c>
      <c r="Y557" s="117">
        <v>41009</v>
      </c>
      <c r="Z557" s="108">
        <f t="shared" ca="1" si="124"/>
        <v>3.4684931506849317</v>
      </c>
      <c r="AA557" s="118"/>
      <c r="AB557" s="119" t="s">
        <v>108</v>
      </c>
      <c r="AC557" s="119" t="s">
        <v>109</v>
      </c>
      <c r="AD557" s="120" t="s">
        <v>110</v>
      </c>
      <c r="AE557" s="119" t="s">
        <v>111</v>
      </c>
      <c r="AF557" s="108">
        <v>33</v>
      </c>
      <c r="AG557" s="108" t="s">
        <v>112</v>
      </c>
      <c r="AH557" s="108" t="s">
        <v>124</v>
      </c>
      <c r="AI557" s="108" t="s">
        <v>155</v>
      </c>
      <c r="AJ557" s="108"/>
      <c r="AK557" s="115"/>
      <c r="AL557" s="115"/>
      <c r="AM557" s="115" t="s">
        <v>2500</v>
      </c>
      <c r="AN557" s="53" t="s">
        <v>2501</v>
      </c>
      <c r="AO557" s="121">
        <f>VLOOKUP(I557,[3]DATOS!$B$6:$D$46,3)</f>
        <v>1694203</v>
      </c>
      <c r="AP557" s="122">
        <f t="shared" si="115"/>
        <v>1101232</v>
      </c>
      <c r="AQ557" s="122">
        <f t="shared" si="116"/>
        <v>2795435</v>
      </c>
      <c r="AR557" s="122">
        <f t="shared" si="117"/>
        <v>0</v>
      </c>
      <c r="AS557" s="122">
        <v>0</v>
      </c>
      <c r="AT557" s="122">
        <v>0</v>
      </c>
      <c r="AU557" s="122"/>
      <c r="AV557" s="122">
        <v>0</v>
      </c>
      <c r="AW557" s="122">
        <f t="shared" si="121"/>
        <v>29000</v>
      </c>
      <c r="AX557" s="122">
        <v>0</v>
      </c>
      <c r="AY557" s="134">
        <v>0</v>
      </c>
      <c r="AZ557" s="122">
        <f t="shared" si="123"/>
        <v>0</v>
      </c>
      <c r="BA557" s="122">
        <f t="shared" si="118"/>
        <v>1694203</v>
      </c>
      <c r="BB557" s="122">
        <f t="shared" si="119"/>
        <v>1130232</v>
      </c>
      <c r="BC557" s="122">
        <f t="shared" si="120"/>
        <v>2824435</v>
      </c>
      <c r="BD557" s="106"/>
      <c r="BE557" s="125" t="str">
        <f>+CONCATENATE(Q558,R558)</f>
        <v>Despacho del Superintendente Delegado para Asuntos Jurisdiccionales- Grupo de Trabajo de Defensa del Consumidor</v>
      </c>
      <c r="BH557" s="126"/>
      <c r="BI557" s="127"/>
    </row>
    <row r="558" spans="1:96" ht="38.25" x14ac:dyDescent="0.25">
      <c r="A558" s="106" t="s">
        <v>95</v>
      </c>
      <c r="B558" s="105" t="s">
        <v>96</v>
      </c>
      <c r="C558" s="106" t="s">
        <v>97</v>
      </c>
      <c r="D558" s="132">
        <v>37009306</v>
      </c>
      <c r="E558" s="105" t="s">
        <v>2502</v>
      </c>
      <c r="F558" s="107" t="s">
        <v>2503</v>
      </c>
      <c r="G558" s="106" t="s">
        <v>2504</v>
      </c>
      <c r="H558" s="107" t="s">
        <v>101</v>
      </c>
      <c r="I558" s="108" t="s">
        <v>175</v>
      </c>
      <c r="J558" s="108">
        <v>166</v>
      </c>
      <c r="K558" s="108"/>
      <c r="L558" s="109"/>
      <c r="M558" s="110"/>
      <c r="N558" s="109"/>
      <c r="O558" s="110"/>
      <c r="P558" s="110" t="s">
        <v>202</v>
      </c>
      <c r="Q558" s="107" t="s">
        <v>203</v>
      </c>
      <c r="R558" s="109" t="s">
        <v>204</v>
      </c>
      <c r="S558" s="112" t="s">
        <v>106</v>
      </c>
      <c r="T558" s="113" t="s">
        <v>2505</v>
      </c>
      <c r="U558" s="133">
        <v>103979</v>
      </c>
      <c r="V558" s="115">
        <v>27103</v>
      </c>
      <c r="W558" s="115">
        <f t="shared" ca="1" si="122"/>
        <v>42293.432304166665</v>
      </c>
      <c r="X558" s="116">
        <f t="shared" ca="1" si="126"/>
        <v>41.016438356164386</v>
      </c>
      <c r="Y558" s="117">
        <v>37236</v>
      </c>
      <c r="Z558" s="108">
        <f t="shared" ca="1" si="124"/>
        <v>13.657534246575343</v>
      </c>
      <c r="AA558" s="118"/>
      <c r="AB558" s="119" t="s">
        <v>108</v>
      </c>
      <c r="AC558" s="119" t="s">
        <v>109</v>
      </c>
      <c r="AD558" s="120" t="s">
        <v>110</v>
      </c>
      <c r="AE558" s="119" t="s">
        <v>111</v>
      </c>
      <c r="AF558" s="108">
        <v>4020</v>
      </c>
      <c r="AG558" s="108" t="s">
        <v>361</v>
      </c>
      <c r="AH558" s="108" t="s">
        <v>124</v>
      </c>
      <c r="AI558" s="108" t="s">
        <v>155</v>
      </c>
      <c r="AJ558" s="108"/>
      <c r="AK558" s="115">
        <v>40946</v>
      </c>
      <c r="AL558" s="115"/>
      <c r="AM558" s="115" t="s">
        <v>125</v>
      </c>
      <c r="AN558" s="39" t="s">
        <v>2506</v>
      </c>
      <c r="AO558" s="121">
        <f>VLOOKUP(I558,[3]DATOS!$B$6:$D$46,3)</f>
        <v>2243986</v>
      </c>
      <c r="AP558" s="122">
        <f t="shared" si="115"/>
        <v>1458591</v>
      </c>
      <c r="AQ558" s="122">
        <f t="shared" si="116"/>
        <v>3702577</v>
      </c>
      <c r="AR558" s="122">
        <f t="shared" si="117"/>
        <v>0</v>
      </c>
      <c r="AS558" s="122">
        <v>0</v>
      </c>
      <c r="AT558" s="122">
        <v>0</v>
      </c>
      <c r="AU558" s="122"/>
      <c r="AV558" s="122">
        <v>0</v>
      </c>
      <c r="AW558" s="122">
        <f t="shared" si="121"/>
        <v>29000</v>
      </c>
      <c r="AX558" s="122">
        <v>0</v>
      </c>
      <c r="AY558" s="134">
        <f>ROUND(AO558*15%,0)</f>
        <v>336598</v>
      </c>
      <c r="AZ558" s="122">
        <f t="shared" si="123"/>
        <v>0</v>
      </c>
      <c r="BA558" s="122">
        <f t="shared" si="118"/>
        <v>2243986</v>
      </c>
      <c r="BB558" s="122">
        <f t="shared" si="119"/>
        <v>1824189</v>
      </c>
      <c r="BC558" s="122">
        <f t="shared" si="120"/>
        <v>4068175</v>
      </c>
      <c r="BD558" s="106"/>
      <c r="BE558" s="125" t="e">
        <f>+CONCATENATE(#REF!,#REF!)</f>
        <v>#REF!</v>
      </c>
      <c r="BH558" s="126"/>
      <c r="BI558" s="127"/>
    </row>
    <row r="559" spans="1:96" x14ac:dyDescent="0.25">
      <c r="A559" s="106" t="s">
        <v>140</v>
      </c>
      <c r="B559" s="105" t="s">
        <v>206</v>
      </c>
      <c r="C559" s="106" t="s">
        <v>142</v>
      </c>
      <c r="D559" s="132">
        <v>80063316</v>
      </c>
      <c r="E559" s="105" t="s">
        <v>2507</v>
      </c>
      <c r="F559" s="107" t="s">
        <v>2508</v>
      </c>
      <c r="G559" s="106" t="s">
        <v>36</v>
      </c>
      <c r="H559" s="107" t="s">
        <v>279</v>
      </c>
      <c r="I559" s="108" t="s">
        <v>266</v>
      </c>
      <c r="J559" s="108">
        <v>441</v>
      </c>
      <c r="K559" s="108"/>
      <c r="L559" s="109"/>
      <c r="M559" s="110"/>
      <c r="N559" s="160" t="s">
        <v>2509</v>
      </c>
      <c r="O559" s="110"/>
      <c r="P559" s="110" t="s">
        <v>695</v>
      </c>
      <c r="Q559" s="107" t="s">
        <v>176</v>
      </c>
      <c r="R559" s="111" t="s">
        <v>120</v>
      </c>
      <c r="S559" s="112" t="s">
        <v>267</v>
      </c>
      <c r="T559" s="151" t="s">
        <v>120</v>
      </c>
      <c r="U559" s="114"/>
      <c r="V559" s="115">
        <v>28942</v>
      </c>
      <c r="W559" s="115">
        <f t="shared" ca="1" si="122"/>
        <v>42293.432304166665</v>
      </c>
      <c r="X559" s="116">
        <f t="shared" ca="1" si="126"/>
        <v>36.049315068493151</v>
      </c>
      <c r="Y559" s="117">
        <v>39584</v>
      </c>
      <c r="Z559" s="108">
        <f t="shared" ca="1" si="124"/>
        <v>7.3150684931506849</v>
      </c>
      <c r="AA559" s="118"/>
      <c r="AB559" s="119" t="s">
        <v>108</v>
      </c>
      <c r="AC559" s="119" t="s">
        <v>252</v>
      </c>
      <c r="AD559" s="120" t="s">
        <v>282</v>
      </c>
      <c r="AE559" s="119" t="s">
        <v>269</v>
      </c>
      <c r="AF559" s="108">
        <v>6100</v>
      </c>
      <c r="AG559" s="108" t="s">
        <v>361</v>
      </c>
      <c r="AH559" s="108" t="s">
        <v>124</v>
      </c>
      <c r="AI559" s="108" t="s">
        <v>114</v>
      </c>
      <c r="AJ559" s="108"/>
      <c r="AK559" s="115">
        <v>41150</v>
      </c>
      <c r="AL559" s="115"/>
      <c r="AM559" s="115"/>
      <c r="AN559" s="59" t="s">
        <v>2510</v>
      </c>
      <c r="AO559" s="121">
        <f>VLOOKUP(I559,[3]DATOS!$B$6:$D$46,3)</f>
        <v>1027665</v>
      </c>
      <c r="AP559" s="122">
        <f t="shared" si="115"/>
        <v>667982</v>
      </c>
      <c r="AQ559" s="122">
        <f t="shared" si="116"/>
        <v>1695647</v>
      </c>
      <c r="AR559" s="122">
        <f t="shared" si="117"/>
        <v>74000</v>
      </c>
      <c r="AS559" s="122">
        <v>0</v>
      </c>
      <c r="AT559" s="122">
        <v>0</v>
      </c>
      <c r="AU559" s="122"/>
      <c r="AV559" s="122">
        <v>0</v>
      </c>
      <c r="AW559" s="122">
        <f t="shared" si="121"/>
        <v>29000</v>
      </c>
      <c r="AX559" s="122">
        <v>0</v>
      </c>
      <c r="AY559" s="134">
        <f>ROUND(AO559*15%,0)</f>
        <v>154150</v>
      </c>
      <c r="AZ559" s="122">
        <f t="shared" si="123"/>
        <v>0</v>
      </c>
      <c r="BA559" s="122">
        <f t="shared" si="118"/>
        <v>1101665</v>
      </c>
      <c r="BB559" s="122">
        <f t="shared" si="119"/>
        <v>851132</v>
      </c>
      <c r="BC559" s="122">
        <f t="shared" si="120"/>
        <v>1952797</v>
      </c>
      <c r="BD559" s="106"/>
      <c r="BE559" s="125" t="str">
        <f>+CONCATENATE(Q560,R560)</f>
        <v>Despacho del Superintendente Delegado para Asuntos Jurisdiccionales</v>
      </c>
      <c r="BH559" s="126"/>
      <c r="BI559" s="127"/>
      <c r="CP559" s="128"/>
      <c r="CQ559" s="128"/>
    </row>
    <row r="560" spans="1:96" ht="25.5" x14ac:dyDescent="0.25">
      <c r="A560" s="106" t="s">
        <v>95</v>
      </c>
      <c r="B560" s="105" t="s">
        <v>127</v>
      </c>
      <c r="C560" s="106" t="s">
        <v>97</v>
      </c>
      <c r="D560" s="132">
        <v>1126905742</v>
      </c>
      <c r="E560" s="105" t="s">
        <v>2511</v>
      </c>
      <c r="F560" s="107" t="s">
        <v>2512</v>
      </c>
      <c r="G560" s="106" t="s">
        <v>2513</v>
      </c>
      <c r="H560" s="107" t="s">
        <v>247</v>
      </c>
      <c r="I560" s="108" t="s">
        <v>248</v>
      </c>
      <c r="J560" s="108">
        <v>490</v>
      </c>
      <c r="K560" s="108"/>
      <c r="L560" s="107"/>
      <c r="M560" s="108"/>
      <c r="N560" s="109"/>
      <c r="O560" s="110"/>
      <c r="P560" s="110" t="s">
        <v>202</v>
      </c>
      <c r="Q560" s="107" t="s">
        <v>203</v>
      </c>
      <c r="R560" s="111" t="s">
        <v>120</v>
      </c>
      <c r="S560" s="112" t="s">
        <v>2514</v>
      </c>
      <c r="T560" s="112"/>
      <c r="U560" s="133"/>
      <c r="V560" s="115">
        <v>29373</v>
      </c>
      <c r="W560" s="115">
        <f t="shared" ca="1" si="122"/>
        <v>42293.432304166665</v>
      </c>
      <c r="X560" s="116">
        <f t="shared" ca="1" si="126"/>
        <v>34.890410958904113</v>
      </c>
      <c r="Y560" s="117">
        <v>41052</v>
      </c>
      <c r="Z560" s="108">
        <f t="shared" ca="1" si="124"/>
        <v>3.3506849315068492</v>
      </c>
      <c r="AA560" s="118"/>
      <c r="AB560" s="119" t="s">
        <v>108</v>
      </c>
      <c r="AC560" s="119" t="s">
        <v>252</v>
      </c>
      <c r="AD560" s="120" t="s">
        <v>110</v>
      </c>
      <c r="AE560" s="119" t="s">
        <v>253</v>
      </c>
      <c r="AF560" s="108">
        <v>4000</v>
      </c>
      <c r="AG560" s="108" t="s">
        <v>70</v>
      </c>
      <c r="AH560" s="108" t="s">
        <v>521</v>
      </c>
      <c r="AI560" s="108" t="s">
        <v>213</v>
      </c>
      <c r="AJ560" s="108"/>
      <c r="AK560" s="115"/>
      <c r="AL560" s="115"/>
      <c r="AM560" s="115" t="s">
        <v>1721</v>
      </c>
      <c r="AN560" s="53" t="s">
        <v>2515</v>
      </c>
      <c r="AO560" s="121">
        <f>VLOOKUP(I560,[3]DATOS!$B$6:$D$46,3)</f>
        <v>814284</v>
      </c>
      <c r="AP560" s="122">
        <f t="shared" si="115"/>
        <v>529285</v>
      </c>
      <c r="AQ560" s="122">
        <f t="shared" si="116"/>
        <v>1343569</v>
      </c>
      <c r="AR560" s="122">
        <f t="shared" si="117"/>
        <v>74000</v>
      </c>
      <c r="AS560" s="122">
        <v>0</v>
      </c>
      <c r="AT560" s="122">
        <v>0</v>
      </c>
      <c r="AU560" s="122"/>
      <c r="AV560" s="122">
        <v>0</v>
      </c>
      <c r="AW560" s="122">
        <f t="shared" si="121"/>
        <v>29000</v>
      </c>
      <c r="AX560" s="122">
        <v>0</v>
      </c>
      <c r="AY560" s="134">
        <v>0</v>
      </c>
      <c r="AZ560" s="122">
        <f t="shared" si="123"/>
        <v>0</v>
      </c>
      <c r="BA560" s="122">
        <f t="shared" si="118"/>
        <v>888284</v>
      </c>
      <c r="BB560" s="122">
        <f t="shared" si="119"/>
        <v>558285</v>
      </c>
      <c r="BC560" s="122">
        <f t="shared" si="120"/>
        <v>1446569</v>
      </c>
      <c r="BD560" s="106"/>
      <c r="BE560" s="125" t="str">
        <f>+CONCATENATE(Q561,R561)</f>
        <v>Dirección de Signos Distintivos</v>
      </c>
      <c r="BG560" s="257"/>
      <c r="BH560" s="126"/>
      <c r="BI560" s="127"/>
      <c r="BS560" s="103"/>
      <c r="BT560" s="103"/>
    </row>
    <row r="561" spans="1:96" s="207" customFormat="1" x14ac:dyDescent="0.25">
      <c r="A561" s="106" t="s">
        <v>95</v>
      </c>
      <c r="B561" s="105" t="s">
        <v>96</v>
      </c>
      <c r="C561" s="106" t="s">
        <v>97</v>
      </c>
      <c r="D561" s="132">
        <v>1061710628</v>
      </c>
      <c r="E561" s="105" t="s">
        <v>2516</v>
      </c>
      <c r="F561" s="107" t="s">
        <v>2517</v>
      </c>
      <c r="G561" s="106" t="s">
        <v>610</v>
      </c>
      <c r="H561" s="107" t="s">
        <v>101</v>
      </c>
      <c r="I561" s="108" t="s">
        <v>175</v>
      </c>
      <c r="J561" s="108">
        <v>149</v>
      </c>
      <c r="K561" s="108"/>
      <c r="L561" s="109"/>
      <c r="M561" s="110"/>
      <c r="N561" s="109"/>
      <c r="O561" s="110"/>
      <c r="P561" s="110" t="s">
        <v>103</v>
      </c>
      <c r="Q561" s="107" t="s">
        <v>321</v>
      </c>
      <c r="R561" s="111"/>
      <c r="S561" s="112" t="s">
        <v>106</v>
      </c>
      <c r="T561" s="113" t="s">
        <v>2518</v>
      </c>
      <c r="U561" s="133">
        <v>207980</v>
      </c>
      <c r="V561" s="115">
        <v>32374</v>
      </c>
      <c r="W561" s="115">
        <f t="shared" ca="1" si="122"/>
        <v>42293.432304166665</v>
      </c>
      <c r="X561" s="116">
        <f t="shared" ca="1" si="126"/>
        <v>26.786301369863015</v>
      </c>
      <c r="Y561" s="117">
        <v>41306</v>
      </c>
      <c r="Z561" s="108">
        <f t="shared" ca="1" si="124"/>
        <v>2.6712328767123288</v>
      </c>
      <c r="AA561" s="118"/>
      <c r="AB561" s="119" t="s">
        <v>108</v>
      </c>
      <c r="AC561" s="119" t="s">
        <v>109</v>
      </c>
      <c r="AD561" s="120" t="s">
        <v>110</v>
      </c>
      <c r="AE561" s="119" t="s">
        <v>111</v>
      </c>
      <c r="AF561" s="108">
        <v>2010</v>
      </c>
      <c r="AG561" s="108" t="s">
        <v>70</v>
      </c>
      <c r="AH561" s="108" t="s">
        <v>521</v>
      </c>
      <c r="AI561" s="108" t="s">
        <v>114</v>
      </c>
      <c r="AJ561" s="108"/>
      <c r="AK561" s="115"/>
      <c r="AL561" s="115"/>
      <c r="AM561" s="115"/>
      <c r="AN561" s="53" t="s">
        <v>2519</v>
      </c>
      <c r="AO561" s="121">
        <f>VLOOKUP(I561,[3]DATOS!$B$6:$D$46,3)</f>
        <v>2243986</v>
      </c>
      <c r="AP561" s="122">
        <f t="shared" si="115"/>
        <v>1458591</v>
      </c>
      <c r="AQ561" s="122">
        <f t="shared" si="116"/>
        <v>3702577</v>
      </c>
      <c r="AR561" s="122">
        <f t="shared" si="117"/>
        <v>0</v>
      </c>
      <c r="AS561" s="122">
        <v>0</v>
      </c>
      <c r="AT561" s="122">
        <v>0</v>
      </c>
      <c r="AU561" s="122"/>
      <c r="AV561" s="122">
        <v>0</v>
      </c>
      <c r="AW561" s="122">
        <f t="shared" si="121"/>
        <v>29000</v>
      </c>
      <c r="AX561" s="122">
        <v>0</v>
      </c>
      <c r="AY561" s="134">
        <v>0</v>
      </c>
      <c r="AZ561" s="122">
        <f t="shared" si="123"/>
        <v>0</v>
      </c>
      <c r="BA561" s="122">
        <f t="shared" si="118"/>
        <v>2243986</v>
      </c>
      <c r="BB561" s="122">
        <f t="shared" si="119"/>
        <v>1487591</v>
      </c>
      <c r="BC561" s="122">
        <f t="shared" si="120"/>
        <v>3731577</v>
      </c>
      <c r="BD561" s="106"/>
      <c r="BE561" s="125" t="str">
        <f>+CONCATENATE(Q562,R562)</f>
        <v>Dirección de Signos Distintivos- Grupo de Trabajo de Fondo</v>
      </c>
      <c r="BF561" s="102"/>
      <c r="BG561" s="103"/>
      <c r="BH561" s="126"/>
      <c r="BI561" s="127"/>
      <c r="BJ561" s="102"/>
      <c r="BK561" s="102"/>
      <c r="BL561" s="102"/>
      <c r="BM561" s="102"/>
      <c r="BN561" s="102"/>
      <c r="BO561" s="102"/>
      <c r="BP561" s="102"/>
      <c r="BQ561" s="102"/>
      <c r="BR561" s="102"/>
      <c r="BS561" s="103"/>
      <c r="BT561" s="103"/>
      <c r="BU561" s="102"/>
      <c r="BV561" s="102"/>
      <c r="BW561" s="102"/>
      <c r="BX561" s="102"/>
      <c r="BY561" s="102"/>
      <c r="BZ561" s="102"/>
      <c r="CA561" s="102"/>
      <c r="CB561" s="102"/>
      <c r="CC561" s="102"/>
      <c r="CD561" s="102"/>
      <c r="CE561" s="102"/>
      <c r="CF561" s="102"/>
      <c r="CG561" s="102"/>
      <c r="CH561" s="102"/>
      <c r="CI561" s="102"/>
      <c r="CJ561" s="102"/>
      <c r="CK561" s="102"/>
      <c r="CL561" s="102"/>
      <c r="CM561" s="102"/>
      <c r="CN561" s="102"/>
      <c r="CO561" s="102"/>
      <c r="CP561" s="102"/>
      <c r="CQ561" s="102"/>
      <c r="CR561" s="102"/>
    </row>
    <row r="562" spans="1:96" ht="25.5" x14ac:dyDescent="0.25">
      <c r="A562" s="106" t="s">
        <v>95</v>
      </c>
      <c r="B562" s="105" t="s">
        <v>96</v>
      </c>
      <c r="C562" s="106" t="s">
        <v>97</v>
      </c>
      <c r="D562" s="132">
        <v>52548175</v>
      </c>
      <c r="E562" s="105" t="s">
        <v>2520</v>
      </c>
      <c r="F562" s="107" t="s">
        <v>2521</v>
      </c>
      <c r="G562" s="106" t="s">
        <v>36</v>
      </c>
      <c r="H562" s="107" t="s">
        <v>101</v>
      </c>
      <c r="I562" s="108" t="s">
        <v>102</v>
      </c>
      <c r="J562" s="108"/>
      <c r="K562" s="108"/>
      <c r="L562" s="109"/>
      <c r="M562" s="110"/>
      <c r="N562" s="109"/>
      <c r="O562" s="110"/>
      <c r="P562" s="110" t="s">
        <v>103</v>
      </c>
      <c r="Q562" s="107" t="s">
        <v>321</v>
      </c>
      <c r="R562" s="111" t="s">
        <v>933</v>
      </c>
      <c r="S562" s="112" t="s">
        <v>106</v>
      </c>
      <c r="T562" s="113" t="s">
        <v>986</v>
      </c>
      <c r="U562" s="133">
        <v>148569</v>
      </c>
      <c r="V562" s="115">
        <v>29411</v>
      </c>
      <c r="W562" s="115">
        <f t="shared" ca="1" si="122"/>
        <v>42293.432304166665</v>
      </c>
      <c r="X562" s="116">
        <f t="shared" ca="1" si="126"/>
        <v>34.786301369863011</v>
      </c>
      <c r="Y562" s="117">
        <v>39577</v>
      </c>
      <c r="Z562" s="108">
        <f t="shared" ca="1" si="124"/>
        <v>7.3342465753424655</v>
      </c>
      <c r="AA562" s="118"/>
      <c r="AB562" s="119" t="s">
        <v>108</v>
      </c>
      <c r="AC562" s="119" t="s">
        <v>109</v>
      </c>
      <c r="AD562" s="120" t="s">
        <v>110</v>
      </c>
      <c r="AE562" s="119" t="s">
        <v>111</v>
      </c>
      <c r="AF562" s="108">
        <v>2012</v>
      </c>
      <c r="AG562" s="108" t="s">
        <v>70</v>
      </c>
      <c r="AH562" s="108" t="s">
        <v>124</v>
      </c>
      <c r="AI562" s="108" t="s">
        <v>196</v>
      </c>
      <c r="AJ562" s="108"/>
      <c r="AK562" s="115">
        <v>42128</v>
      </c>
      <c r="AL562" s="115"/>
      <c r="AM562" s="115"/>
      <c r="AN562" s="60" t="s">
        <v>2522</v>
      </c>
      <c r="AO562" s="121">
        <f>VLOOKUP(I562,[3]DATOS!$B$6:$D$46,3)</f>
        <v>2418255</v>
      </c>
      <c r="AP562" s="122">
        <f t="shared" si="115"/>
        <v>1571866</v>
      </c>
      <c r="AQ562" s="122">
        <f t="shared" si="116"/>
        <v>3990121</v>
      </c>
      <c r="AR562" s="122">
        <f t="shared" si="117"/>
        <v>0</v>
      </c>
      <c r="AS562" s="122">
        <v>0</v>
      </c>
      <c r="AT562" s="122">
        <f>ROUND(+AQ562*20%,0)</f>
        <v>798024</v>
      </c>
      <c r="AU562" s="122"/>
      <c r="AV562" s="122">
        <v>0</v>
      </c>
      <c r="AW562" s="122">
        <f t="shared" si="121"/>
        <v>29000</v>
      </c>
      <c r="AX562" s="122">
        <v>0</v>
      </c>
      <c r="AY562" s="134">
        <f>ROUND(AO562*15%,0)</f>
        <v>362738</v>
      </c>
      <c r="AZ562" s="122">
        <f t="shared" si="123"/>
        <v>0</v>
      </c>
      <c r="BA562" s="122">
        <f t="shared" si="118"/>
        <v>3216279</v>
      </c>
      <c r="BB562" s="122">
        <f t="shared" si="119"/>
        <v>1963604</v>
      </c>
      <c r="BC562" s="122">
        <f t="shared" si="120"/>
        <v>5179883</v>
      </c>
      <c r="BD562" s="106"/>
      <c r="BE562" s="125" t="e">
        <f>+CONCATENATE(#REF!,#REF!)</f>
        <v>#REF!</v>
      </c>
      <c r="BH562" s="126"/>
      <c r="BI562" s="127"/>
    </row>
    <row r="563" spans="1:96" x14ac:dyDescent="0.25">
      <c r="A563" s="106" t="s">
        <v>255</v>
      </c>
      <c r="B563" s="105" t="s">
        <v>172</v>
      </c>
      <c r="C563" s="106" t="s">
        <v>142</v>
      </c>
      <c r="D563" s="132">
        <v>79810281</v>
      </c>
      <c r="E563" s="105" t="s">
        <v>2523</v>
      </c>
      <c r="F563" s="107" t="s">
        <v>2524</v>
      </c>
      <c r="G563" s="106" t="s">
        <v>36</v>
      </c>
      <c r="H563" s="107" t="s">
        <v>101</v>
      </c>
      <c r="I563" s="108" t="s">
        <v>358</v>
      </c>
      <c r="J563" s="108"/>
      <c r="K563" s="108"/>
      <c r="L563" s="109"/>
      <c r="M563" s="110"/>
      <c r="N563" s="188"/>
      <c r="O563" s="110"/>
      <c r="P563" s="110" t="s">
        <v>103</v>
      </c>
      <c r="Q563" s="107" t="s">
        <v>217</v>
      </c>
      <c r="R563" s="111" t="s">
        <v>461</v>
      </c>
      <c r="S563" s="112" t="s">
        <v>1000</v>
      </c>
      <c r="T563" s="151"/>
      <c r="U563" s="133" t="s">
        <v>2525</v>
      </c>
      <c r="V563" s="115">
        <v>28437</v>
      </c>
      <c r="W563" s="115">
        <f t="shared" ca="1" si="122"/>
        <v>42293.432304166665</v>
      </c>
      <c r="X563" s="116">
        <f t="shared" ca="1" si="126"/>
        <v>37.419178082191777</v>
      </c>
      <c r="Y563" s="117">
        <v>41344</v>
      </c>
      <c r="Z563" s="108">
        <f t="shared" ca="1" si="124"/>
        <v>2.5616438356164384</v>
      </c>
      <c r="AA563" s="118"/>
      <c r="AB563" s="119" t="s">
        <v>108</v>
      </c>
      <c r="AC563" s="119" t="s">
        <v>109</v>
      </c>
      <c r="AD563" s="120" t="s">
        <v>110</v>
      </c>
      <c r="AE563" s="119" t="s">
        <v>154</v>
      </c>
      <c r="AF563" s="108">
        <v>2021</v>
      </c>
      <c r="AG563" s="108" t="s">
        <v>70</v>
      </c>
      <c r="AH563" s="108" t="s">
        <v>124</v>
      </c>
      <c r="AI563" s="108" t="s">
        <v>114</v>
      </c>
      <c r="AJ563" s="108"/>
      <c r="AK563" s="115">
        <v>42065</v>
      </c>
      <c r="AL563" s="115"/>
      <c r="AM563" s="115"/>
      <c r="AN563" s="53" t="s">
        <v>2526</v>
      </c>
      <c r="AO563" s="121">
        <f>VLOOKUP(I563,[3]DATOS!$B$6:$D$46,3)</f>
        <v>1694203</v>
      </c>
      <c r="AP563" s="122">
        <f t="shared" si="115"/>
        <v>1101232</v>
      </c>
      <c r="AQ563" s="122">
        <f t="shared" si="116"/>
        <v>2795435</v>
      </c>
      <c r="AR563" s="122">
        <f t="shared" si="117"/>
        <v>0</v>
      </c>
      <c r="AS563" s="122">
        <v>0</v>
      </c>
      <c r="AT563" s="122">
        <v>0</v>
      </c>
      <c r="AU563" s="122"/>
      <c r="AV563" s="122">
        <v>0</v>
      </c>
      <c r="AW563" s="122">
        <f t="shared" si="121"/>
        <v>29000</v>
      </c>
      <c r="AX563" s="122">
        <v>0</v>
      </c>
      <c r="AY563" s="134">
        <v>0</v>
      </c>
      <c r="AZ563" s="122">
        <f t="shared" si="123"/>
        <v>0</v>
      </c>
      <c r="BA563" s="122">
        <f t="shared" si="118"/>
        <v>1694203</v>
      </c>
      <c r="BB563" s="122">
        <f t="shared" si="119"/>
        <v>1130232</v>
      </c>
      <c r="BC563" s="122">
        <f t="shared" si="120"/>
        <v>2824435</v>
      </c>
      <c r="BD563" s="106"/>
      <c r="BE563" s="125" t="str">
        <f>+CONCATENATE(Q564,R564)</f>
        <v>Oficina Asesora Jurídica</v>
      </c>
      <c r="BH563" s="135"/>
      <c r="BI563" s="127"/>
    </row>
    <row r="564" spans="1:96" x14ac:dyDescent="0.25">
      <c r="A564" s="106" t="s">
        <v>95</v>
      </c>
      <c r="B564" s="105" t="s">
        <v>96</v>
      </c>
      <c r="C564" s="106" t="s">
        <v>97</v>
      </c>
      <c r="D564" s="132">
        <v>39693742</v>
      </c>
      <c r="E564" s="105" t="s">
        <v>408</v>
      </c>
      <c r="F564" s="107" t="s">
        <v>2527</v>
      </c>
      <c r="G564" s="106" t="s">
        <v>36</v>
      </c>
      <c r="H564" s="107" t="s">
        <v>101</v>
      </c>
      <c r="I564" s="108" t="s">
        <v>175</v>
      </c>
      <c r="J564" s="108">
        <v>124</v>
      </c>
      <c r="K564" s="108"/>
      <c r="L564" s="111" t="s">
        <v>120</v>
      </c>
      <c r="M564" s="136" t="s">
        <v>120</v>
      </c>
      <c r="N564" s="111"/>
      <c r="O564" s="136"/>
      <c r="P564" s="110" t="s">
        <v>103</v>
      </c>
      <c r="Q564" s="107" t="s">
        <v>249</v>
      </c>
      <c r="R564" s="111" t="s">
        <v>120</v>
      </c>
      <c r="S564" s="112" t="s">
        <v>106</v>
      </c>
      <c r="T564" s="113" t="s">
        <v>259</v>
      </c>
      <c r="U564" s="133">
        <v>57935</v>
      </c>
      <c r="V564" s="115">
        <v>24186</v>
      </c>
      <c r="W564" s="115">
        <f t="shared" ca="1" si="122"/>
        <v>42293.432304166665</v>
      </c>
      <c r="X564" s="116">
        <f t="shared" ca="1" si="126"/>
        <v>48.893150684931506</v>
      </c>
      <c r="Y564" s="117">
        <v>39770</v>
      </c>
      <c r="Z564" s="108">
        <f t="shared" ca="1" si="124"/>
        <v>6.816438356164384</v>
      </c>
      <c r="AA564" s="118"/>
      <c r="AB564" s="119" t="s">
        <v>108</v>
      </c>
      <c r="AC564" s="119" t="s">
        <v>109</v>
      </c>
      <c r="AD564" s="120" t="s">
        <v>110</v>
      </c>
      <c r="AE564" s="119" t="s">
        <v>111</v>
      </c>
      <c r="AF564" s="108">
        <v>10</v>
      </c>
      <c r="AG564" s="108" t="s">
        <v>112</v>
      </c>
      <c r="AH564" s="108" t="s">
        <v>521</v>
      </c>
      <c r="AI564" s="108" t="s">
        <v>155</v>
      </c>
      <c r="AJ564" s="108"/>
      <c r="AK564" s="115">
        <v>40969</v>
      </c>
      <c r="AL564" s="115"/>
      <c r="AM564" s="115" t="s">
        <v>125</v>
      </c>
      <c r="AN564" s="61" t="s">
        <v>2528</v>
      </c>
      <c r="AO564" s="121">
        <f>VLOOKUP(I564,[3]DATOS!$B$6:$D$46,3)</f>
        <v>2243986</v>
      </c>
      <c r="AP564" s="122">
        <f t="shared" si="115"/>
        <v>1458591</v>
      </c>
      <c r="AQ564" s="122">
        <f t="shared" si="116"/>
        <v>3702577</v>
      </c>
      <c r="AR564" s="122">
        <f t="shared" si="117"/>
        <v>0</v>
      </c>
      <c r="AS564" s="122">
        <v>0</v>
      </c>
      <c r="AT564" s="122">
        <v>0</v>
      </c>
      <c r="AU564" s="122"/>
      <c r="AV564" s="122">
        <v>0</v>
      </c>
      <c r="AW564" s="122">
        <f t="shared" si="121"/>
        <v>29000</v>
      </c>
      <c r="AX564" s="122">
        <v>0</v>
      </c>
      <c r="AY564" s="134">
        <f>ROUND(AO564*15%,0)</f>
        <v>336598</v>
      </c>
      <c r="AZ564" s="122">
        <f t="shared" si="123"/>
        <v>0</v>
      </c>
      <c r="BA564" s="122">
        <f t="shared" si="118"/>
        <v>2243986</v>
      </c>
      <c r="BB564" s="122">
        <f t="shared" si="119"/>
        <v>1824189</v>
      </c>
      <c r="BC564" s="122">
        <f t="shared" si="120"/>
        <v>4068175</v>
      </c>
      <c r="BD564" s="106"/>
      <c r="BS564" s="103"/>
      <c r="BT564" s="103"/>
    </row>
    <row r="565" spans="1:96" x14ac:dyDescent="0.25">
      <c r="A565" s="106" t="s">
        <v>140</v>
      </c>
      <c r="B565" s="105" t="s">
        <v>141</v>
      </c>
      <c r="C565" s="106" t="s">
        <v>142</v>
      </c>
      <c r="D565" s="132">
        <v>79421543</v>
      </c>
      <c r="E565" s="105" t="s">
        <v>2529</v>
      </c>
      <c r="F565" s="107" t="s">
        <v>2530</v>
      </c>
      <c r="G565" s="106" t="s">
        <v>36</v>
      </c>
      <c r="H565" s="107" t="s">
        <v>145</v>
      </c>
      <c r="I565" s="108" t="s">
        <v>102</v>
      </c>
      <c r="J565" s="108">
        <v>529</v>
      </c>
      <c r="K565" s="108">
        <v>449</v>
      </c>
      <c r="L565" s="109" t="s">
        <v>231</v>
      </c>
      <c r="M565" s="110" t="s">
        <v>319</v>
      </c>
      <c r="N565" s="109"/>
      <c r="O565" s="110"/>
      <c r="P565" s="110" t="s">
        <v>103</v>
      </c>
      <c r="Q565" s="107" t="s">
        <v>176</v>
      </c>
      <c r="R565" s="111" t="s">
        <v>120</v>
      </c>
      <c r="S565" s="112" t="s">
        <v>360</v>
      </c>
      <c r="T565" s="113" t="s">
        <v>1950</v>
      </c>
      <c r="U565" s="133">
        <v>27748</v>
      </c>
      <c r="V565" s="115">
        <v>24673</v>
      </c>
      <c r="W565" s="115">
        <f t="shared" ca="1" si="122"/>
        <v>42293.432304166665</v>
      </c>
      <c r="X565" s="116">
        <f t="shared" ca="1" si="126"/>
        <v>47.578082191780823</v>
      </c>
      <c r="Y565" s="117">
        <v>35654</v>
      </c>
      <c r="Z565" s="108">
        <f t="shared" ca="1" si="124"/>
        <v>17.92876712328767</v>
      </c>
      <c r="AA565" s="118"/>
      <c r="AB565" s="119" t="s">
        <v>152</v>
      </c>
      <c r="AC565" s="119" t="s">
        <v>153</v>
      </c>
      <c r="AD565" s="120" t="s">
        <v>110</v>
      </c>
      <c r="AE565" s="119" t="s">
        <v>154</v>
      </c>
      <c r="AF565" s="108">
        <v>6100</v>
      </c>
      <c r="AG565" s="108" t="s">
        <v>70</v>
      </c>
      <c r="AH565" s="108" t="s">
        <v>124</v>
      </c>
      <c r="AI565" s="108" t="s">
        <v>196</v>
      </c>
      <c r="AJ565" s="108"/>
      <c r="AK565" s="115">
        <v>40933</v>
      </c>
      <c r="AL565" s="115"/>
      <c r="AM565" s="115" t="s">
        <v>125</v>
      </c>
      <c r="AN565" s="21" t="s">
        <v>2531</v>
      </c>
      <c r="AO565" s="121">
        <f>VLOOKUP(I565,[3]DATOS!$B$6:$D$46,3)</f>
        <v>2418255</v>
      </c>
      <c r="AP565" s="122">
        <f t="shared" si="115"/>
        <v>1571866</v>
      </c>
      <c r="AQ565" s="122">
        <f t="shared" si="116"/>
        <v>3990121</v>
      </c>
      <c r="AR565" s="122">
        <f t="shared" si="117"/>
        <v>0</v>
      </c>
      <c r="AS565" s="122">
        <v>0</v>
      </c>
      <c r="AT565" s="122">
        <v>0</v>
      </c>
      <c r="AU565" s="122"/>
      <c r="AV565" s="122">
        <v>0</v>
      </c>
      <c r="AW565" s="122">
        <f t="shared" si="121"/>
        <v>29000</v>
      </c>
      <c r="AX565" s="122">
        <v>0</v>
      </c>
      <c r="AY565" s="134">
        <f>ROUND(AO565*15%,0)</f>
        <v>362738</v>
      </c>
      <c r="AZ565" s="122">
        <f t="shared" si="123"/>
        <v>0</v>
      </c>
      <c r="BA565" s="122">
        <f t="shared" si="118"/>
        <v>2418255</v>
      </c>
      <c r="BB565" s="122">
        <f t="shared" si="119"/>
        <v>1963604</v>
      </c>
      <c r="BC565" s="122">
        <f t="shared" si="120"/>
        <v>4381859</v>
      </c>
      <c r="BD565" s="106"/>
      <c r="BE565" s="125" t="str">
        <f>+CONCATENATE(Q566,R566)</f>
        <v>Secretaría General- Grupo de Trabajo de Notificaciones y Certificaciones</v>
      </c>
      <c r="BH565" s="126"/>
      <c r="BI565" s="127"/>
    </row>
    <row r="566" spans="1:96" x14ac:dyDescent="0.25">
      <c r="A566" s="106" t="s">
        <v>140</v>
      </c>
      <c r="B566" s="105" t="s">
        <v>206</v>
      </c>
      <c r="C566" s="106" t="s">
        <v>142</v>
      </c>
      <c r="D566" s="132">
        <v>80097421</v>
      </c>
      <c r="E566" s="105" t="s">
        <v>2532</v>
      </c>
      <c r="F566" s="107" t="s">
        <v>2533</v>
      </c>
      <c r="G566" s="106" t="s">
        <v>36</v>
      </c>
      <c r="H566" s="107" t="s">
        <v>279</v>
      </c>
      <c r="I566" s="108" t="s">
        <v>266</v>
      </c>
      <c r="J566" s="108">
        <v>523</v>
      </c>
      <c r="K566" s="108"/>
      <c r="L566" s="109"/>
      <c r="M566" s="110"/>
      <c r="N566" s="109"/>
      <c r="O566" s="110"/>
      <c r="P566" s="110" t="s">
        <v>103</v>
      </c>
      <c r="Q566" s="107" t="s">
        <v>167</v>
      </c>
      <c r="R566" s="111" t="s">
        <v>226</v>
      </c>
      <c r="S566" s="112" t="s">
        <v>267</v>
      </c>
      <c r="T566" s="151" t="s">
        <v>120</v>
      </c>
      <c r="U566" s="114"/>
      <c r="V566" s="115">
        <v>30085</v>
      </c>
      <c r="W566" s="115">
        <f t="shared" ca="1" si="122"/>
        <v>42293.432304166665</v>
      </c>
      <c r="X566" s="116">
        <f t="shared" ca="1" si="126"/>
        <v>32.964383561643835</v>
      </c>
      <c r="Y566" s="117">
        <v>39181</v>
      </c>
      <c r="Z566" s="108">
        <f t="shared" ca="1" si="124"/>
        <v>8.4027397260273968</v>
      </c>
      <c r="AA566" s="118"/>
      <c r="AB566" s="119" t="s">
        <v>108</v>
      </c>
      <c r="AC566" s="119" t="s">
        <v>252</v>
      </c>
      <c r="AD566" s="120" t="s">
        <v>110</v>
      </c>
      <c r="AE566" s="119" t="s">
        <v>269</v>
      </c>
      <c r="AF566" s="108">
        <v>107</v>
      </c>
      <c r="AG566" s="108" t="s">
        <v>112</v>
      </c>
      <c r="AH566" s="108" t="s">
        <v>113</v>
      </c>
      <c r="AI566" s="108" t="s">
        <v>114</v>
      </c>
      <c r="AJ566" s="108"/>
      <c r="AK566" s="115">
        <v>41073</v>
      </c>
      <c r="AL566" s="115"/>
      <c r="AM566" s="115" t="s">
        <v>606</v>
      </c>
      <c r="AN566" s="17" t="s">
        <v>2534</v>
      </c>
      <c r="AO566" s="121">
        <f>VLOOKUP(I566,[3]DATOS!$B$6:$D$46,3)</f>
        <v>1027665</v>
      </c>
      <c r="AP566" s="122">
        <f t="shared" si="115"/>
        <v>667982</v>
      </c>
      <c r="AQ566" s="122">
        <f t="shared" si="116"/>
        <v>1695647</v>
      </c>
      <c r="AR566" s="122">
        <f t="shared" si="117"/>
        <v>74000</v>
      </c>
      <c r="AS566" s="122">
        <v>0</v>
      </c>
      <c r="AT566" s="122">
        <v>0</v>
      </c>
      <c r="AU566" s="122"/>
      <c r="AV566" s="122">
        <v>0</v>
      </c>
      <c r="AW566" s="122">
        <f t="shared" si="121"/>
        <v>29000</v>
      </c>
      <c r="AX566" s="122">
        <v>0</v>
      </c>
      <c r="AY566" s="134">
        <f>ROUND(AO566*15%,0)</f>
        <v>154150</v>
      </c>
      <c r="AZ566" s="122">
        <f t="shared" si="123"/>
        <v>0</v>
      </c>
      <c r="BA566" s="122">
        <f t="shared" si="118"/>
        <v>1101665</v>
      </c>
      <c r="BB566" s="122">
        <f t="shared" si="119"/>
        <v>851132</v>
      </c>
      <c r="BC566" s="122">
        <f t="shared" si="120"/>
        <v>1952797</v>
      </c>
      <c r="BD566" s="106"/>
      <c r="BE566" s="125" t="str">
        <f>+CONCATENATE(Q567,R567)</f>
        <v>Despacho del Superintendente Delegado para la Propiedad Industrial- Grupo de Trabajo de Vía Gubernativa</v>
      </c>
      <c r="BH566" s="126"/>
      <c r="BI566" s="127"/>
      <c r="BS566" s="103"/>
      <c r="BT566" s="103"/>
    </row>
    <row r="567" spans="1:96" x14ac:dyDescent="0.25">
      <c r="A567" s="106" t="s">
        <v>95</v>
      </c>
      <c r="B567" s="105" t="s">
        <v>96</v>
      </c>
      <c r="C567" s="106" t="s">
        <v>97</v>
      </c>
      <c r="D567" s="132">
        <v>38641040</v>
      </c>
      <c r="E567" s="105" t="s">
        <v>2535</v>
      </c>
      <c r="F567" s="107" t="s">
        <v>2536</v>
      </c>
      <c r="G567" s="106" t="s">
        <v>627</v>
      </c>
      <c r="H567" s="107" t="s">
        <v>101</v>
      </c>
      <c r="I567" s="108" t="s">
        <v>175</v>
      </c>
      <c r="J567" s="108"/>
      <c r="K567" s="108"/>
      <c r="L567" s="107"/>
      <c r="M567" s="108"/>
      <c r="N567" s="160"/>
      <c r="O567" s="110"/>
      <c r="P567" s="110" t="s">
        <v>202</v>
      </c>
      <c r="Q567" s="107" t="s">
        <v>306</v>
      </c>
      <c r="R567" s="109" t="s">
        <v>307</v>
      </c>
      <c r="S567" s="112" t="s">
        <v>106</v>
      </c>
      <c r="T567" s="112" t="s">
        <v>517</v>
      </c>
      <c r="U567" s="133">
        <v>204296</v>
      </c>
      <c r="V567" s="115">
        <v>30629</v>
      </c>
      <c r="W567" s="115">
        <f t="shared" ca="1" si="122"/>
        <v>42293.432304166665</v>
      </c>
      <c r="X567" s="116">
        <f t="shared" ca="1" si="126"/>
        <v>31.4986301369863</v>
      </c>
      <c r="Y567" s="117">
        <v>41122</v>
      </c>
      <c r="Z567" s="108">
        <f t="shared" ca="1" si="124"/>
        <v>3.1643835616438358</v>
      </c>
      <c r="AA567" s="118"/>
      <c r="AB567" s="119" t="s">
        <v>108</v>
      </c>
      <c r="AC567" s="119" t="s">
        <v>109</v>
      </c>
      <c r="AD567" s="120" t="s">
        <v>110</v>
      </c>
      <c r="AE567" s="119" t="s">
        <v>111</v>
      </c>
      <c r="AF567" s="108">
        <v>2003</v>
      </c>
      <c r="AG567" s="108" t="s">
        <v>70</v>
      </c>
      <c r="AH567" s="108" t="s">
        <v>260</v>
      </c>
      <c r="AI567" s="108" t="s">
        <v>213</v>
      </c>
      <c r="AJ567" s="108"/>
      <c r="AK567" s="115">
        <v>42160</v>
      </c>
      <c r="AL567" s="115"/>
      <c r="AM567" s="115"/>
      <c r="AN567" s="16" t="s">
        <v>2537</v>
      </c>
      <c r="AO567" s="121">
        <f>VLOOKUP(I567,[3]DATOS!$B$6:$D$46,3)</f>
        <v>2243986</v>
      </c>
      <c r="AP567" s="122">
        <f t="shared" si="115"/>
        <v>1458591</v>
      </c>
      <c r="AQ567" s="122">
        <f t="shared" si="116"/>
        <v>3702577</v>
      </c>
      <c r="AR567" s="122">
        <f t="shared" si="117"/>
        <v>0</v>
      </c>
      <c r="AS567" s="122">
        <v>0</v>
      </c>
      <c r="AT567" s="122">
        <v>0</v>
      </c>
      <c r="AU567" s="122"/>
      <c r="AV567" s="122">
        <v>0</v>
      </c>
      <c r="AW567" s="122">
        <f t="shared" si="121"/>
        <v>29000</v>
      </c>
      <c r="AX567" s="122">
        <v>0</v>
      </c>
      <c r="AY567" s="134">
        <v>0</v>
      </c>
      <c r="AZ567" s="122">
        <f t="shared" si="123"/>
        <v>0</v>
      </c>
      <c r="BA567" s="122">
        <f t="shared" si="118"/>
        <v>2243986</v>
      </c>
      <c r="BB567" s="122">
        <f t="shared" si="119"/>
        <v>1487591</v>
      </c>
      <c r="BC567" s="122">
        <f t="shared" si="120"/>
        <v>3731577</v>
      </c>
      <c r="BD567" s="182"/>
      <c r="BS567" s="103"/>
      <c r="BT567" s="103"/>
    </row>
    <row r="568" spans="1:96" x14ac:dyDescent="0.25">
      <c r="A568" s="106" t="s">
        <v>95</v>
      </c>
      <c r="B568" s="105" t="s">
        <v>96</v>
      </c>
      <c r="C568" s="106" t="s">
        <v>97</v>
      </c>
      <c r="D568" s="132">
        <v>52452042</v>
      </c>
      <c r="E568" s="105" t="s">
        <v>2538</v>
      </c>
      <c r="F568" s="107" t="s">
        <v>2539</v>
      </c>
      <c r="G568" s="106" t="s">
        <v>36</v>
      </c>
      <c r="H568" s="107" t="s">
        <v>101</v>
      </c>
      <c r="I568" s="108" t="s">
        <v>358</v>
      </c>
      <c r="J568" s="108">
        <v>256</v>
      </c>
      <c r="K568" s="108"/>
      <c r="L568" s="107"/>
      <c r="M568" s="108"/>
      <c r="N568" s="109"/>
      <c r="O568" s="110"/>
      <c r="P568" s="110" t="s">
        <v>103</v>
      </c>
      <c r="Q568" s="107" t="s">
        <v>167</v>
      </c>
      <c r="R568" s="111" t="s">
        <v>226</v>
      </c>
      <c r="S568" s="112" t="s">
        <v>106</v>
      </c>
      <c r="T568" s="112"/>
      <c r="U568" s="133">
        <v>159107</v>
      </c>
      <c r="V568" s="115">
        <v>28624</v>
      </c>
      <c r="W568" s="115">
        <f t="shared" ca="1" si="122"/>
        <v>42293.432304166665</v>
      </c>
      <c r="X568" s="116">
        <f t="shared" ca="1" si="126"/>
        <v>36.909589041095892</v>
      </c>
      <c r="Y568" s="117">
        <v>40990</v>
      </c>
      <c r="Z568" s="108">
        <f t="shared" ca="1" si="124"/>
        <v>3.5178082191780824</v>
      </c>
      <c r="AA568" s="118"/>
      <c r="AB568" s="119" t="s">
        <v>108</v>
      </c>
      <c r="AC568" s="119" t="s">
        <v>109</v>
      </c>
      <c r="AD568" s="120" t="s">
        <v>110</v>
      </c>
      <c r="AE568" s="119" t="s">
        <v>111</v>
      </c>
      <c r="AF568" s="108">
        <v>107</v>
      </c>
      <c r="AG568" s="108" t="s">
        <v>112</v>
      </c>
      <c r="AH568" s="108" t="s">
        <v>124</v>
      </c>
      <c r="AI568" s="108" t="s">
        <v>155</v>
      </c>
      <c r="AJ568" s="108"/>
      <c r="AK568" s="115"/>
      <c r="AL568" s="115"/>
      <c r="AM568" s="115" t="s">
        <v>125</v>
      </c>
      <c r="AN568" s="16" t="s">
        <v>2540</v>
      </c>
      <c r="AO568" s="121">
        <f>VLOOKUP(I568,[3]DATOS!$B$6:$D$46,3)</f>
        <v>1694203</v>
      </c>
      <c r="AP568" s="122">
        <f t="shared" si="115"/>
        <v>1101232</v>
      </c>
      <c r="AQ568" s="122">
        <f t="shared" si="116"/>
        <v>2795435</v>
      </c>
      <c r="AR568" s="122">
        <f t="shared" si="117"/>
        <v>0</v>
      </c>
      <c r="AS568" s="122">
        <v>0</v>
      </c>
      <c r="AT568" s="122">
        <v>0</v>
      </c>
      <c r="AU568" s="122"/>
      <c r="AV568" s="122">
        <v>0</v>
      </c>
      <c r="AW568" s="122">
        <f t="shared" si="121"/>
        <v>29000</v>
      </c>
      <c r="AX568" s="122">
        <v>0</v>
      </c>
      <c r="AY568" s="134">
        <v>0</v>
      </c>
      <c r="AZ568" s="122">
        <f t="shared" si="123"/>
        <v>0</v>
      </c>
      <c r="BA568" s="122">
        <f t="shared" si="118"/>
        <v>1694203</v>
      </c>
      <c r="BB568" s="122">
        <f t="shared" si="119"/>
        <v>1130232</v>
      </c>
      <c r="BC568" s="122">
        <f t="shared" si="120"/>
        <v>2824435</v>
      </c>
      <c r="BD568" s="106"/>
      <c r="BE568" s="125" t="str">
        <f>+CONCATENATE(Q569,R569)</f>
        <v>Despacho del Superintendente Delegado para Asuntos Jurisdiccionales- Grupo de Trabajo de Defensa del Consumidor</v>
      </c>
      <c r="BH568" s="126"/>
      <c r="BI568" s="127"/>
    </row>
    <row r="569" spans="1:96" x14ac:dyDescent="0.25">
      <c r="A569" s="106" t="s">
        <v>140</v>
      </c>
      <c r="B569" s="105" t="s">
        <v>141</v>
      </c>
      <c r="C569" s="106" t="s">
        <v>142</v>
      </c>
      <c r="D569" s="132">
        <v>1110486889</v>
      </c>
      <c r="E569" s="105" t="s">
        <v>2541</v>
      </c>
      <c r="F569" s="107" t="s">
        <v>2542</v>
      </c>
      <c r="G569" s="106" t="s">
        <v>433</v>
      </c>
      <c r="H569" s="107" t="s">
        <v>101</v>
      </c>
      <c r="I569" s="108" t="s">
        <v>185</v>
      </c>
      <c r="J569" s="108">
        <v>585</v>
      </c>
      <c r="K569" s="108"/>
      <c r="L569" s="109"/>
      <c r="M569" s="110"/>
      <c r="N569" s="109"/>
      <c r="O569" s="110"/>
      <c r="P569" s="110" t="s">
        <v>202</v>
      </c>
      <c r="Q569" s="107" t="s">
        <v>203</v>
      </c>
      <c r="R569" s="109" t="s">
        <v>204</v>
      </c>
      <c r="S569" s="112" t="s">
        <v>106</v>
      </c>
      <c r="T569" s="113"/>
      <c r="U569" s="133">
        <v>218553</v>
      </c>
      <c r="V569" s="115">
        <v>32711</v>
      </c>
      <c r="W569" s="115">
        <f t="shared" ca="1" si="122"/>
        <v>42293.432304166665</v>
      </c>
      <c r="X569" s="116">
        <f t="shared" ca="1" si="126"/>
        <v>25.873972602739727</v>
      </c>
      <c r="Y569" s="117">
        <v>41331</v>
      </c>
      <c r="Z569" s="108">
        <f t="shared" ca="1" si="124"/>
        <v>2.6027397260273974</v>
      </c>
      <c r="AA569" s="118"/>
      <c r="AB569" s="119" t="s">
        <v>108</v>
      </c>
      <c r="AC569" s="119" t="s">
        <v>109</v>
      </c>
      <c r="AD569" s="120" t="s">
        <v>110</v>
      </c>
      <c r="AE569" s="119" t="s">
        <v>154</v>
      </c>
      <c r="AF569" s="108">
        <v>4020</v>
      </c>
      <c r="AG569" s="108" t="s">
        <v>70</v>
      </c>
      <c r="AH569" s="108" t="s">
        <v>124</v>
      </c>
      <c r="AI569" s="108" t="s">
        <v>155</v>
      </c>
      <c r="AJ569" s="108"/>
      <c r="AK569" s="115"/>
      <c r="AL569" s="115"/>
      <c r="AM569" s="115"/>
      <c r="AN569" s="16" t="s">
        <v>2543</v>
      </c>
      <c r="AO569" s="121">
        <f>VLOOKUP(I569,[3]DATOS!$B$6:$D$46,3)</f>
        <v>1466526</v>
      </c>
      <c r="AP569" s="122">
        <f t="shared" si="115"/>
        <v>953242</v>
      </c>
      <c r="AQ569" s="122">
        <f t="shared" si="116"/>
        <v>2419768</v>
      </c>
      <c r="AR569" s="122">
        <f t="shared" si="117"/>
        <v>0</v>
      </c>
      <c r="AS569" s="122">
        <v>0</v>
      </c>
      <c r="AT569" s="122">
        <v>0</v>
      </c>
      <c r="AU569" s="122"/>
      <c r="AV569" s="122">
        <v>0</v>
      </c>
      <c r="AW569" s="122">
        <f t="shared" si="121"/>
        <v>29000</v>
      </c>
      <c r="AX569" s="122">
        <v>0</v>
      </c>
      <c r="AY569" s="134">
        <v>0</v>
      </c>
      <c r="AZ569" s="122">
        <f t="shared" si="123"/>
        <v>0</v>
      </c>
      <c r="BA569" s="122">
        <f t="shared" si="118"/>
        <v>1466526</v>
      </c>
      <c r="BB569" s="122">
        <f t="shared" si="119"/>
        <v>982242</v>
      </c>
      <c r="BC569" s="122">
        <f t="shared" si="120"/>
        <v>2448768</v>
      </c>
      <c r="BD569" s="106"/>
      <c r="BE569" s="125" t="e">
        <f>+CONCATENATE(#REF!,#REF!)</f>
        <v>#REF!</v>
      </c>
      <c r="BH569" s="126"/>
      <c r="BI569" s="127"/>
    </row>
    <row r="570" spans="1:96" x14ac:dyDescent="0.2">
      <c r="A570" s="106" t="s">
        <v>140</v>
      </c>
      <c r="B570" s="105" t="s">
        <v>206</v>
      </c>
      <c r="C570" s="106" t="s">
        <v>142</v>
      </c>
      <c r="D570" s="132">
        <v>4553042</v>
      </c>
      <c r="E570" s="105" t="s">
        <v>2544</v>
      </c>
      <c r="F570" s="107" t="s">
        <v>2545</v>
      </c>
      <c r="G570" s="106" t="s">
        <v>2546</v>
      </c>
      <c r="H570" s="107" t="s">
        <v>2547</v>
      </c>
      <c r="I570" s="108" t="s">
        <v>1200</v>
      </c>
      <c r="J570" s="108">
        <v>41</v>
      </c>
      <c r="K570" s="108"/>
      <c r="L570" s="109"/>
      <c r="M570" s="110"/>
      <c r="N570" s="109"/>
      <c r="O570" s="110"/>
      <c r="P570" s="110" t="s">
        <v>202</v>
      </c>
      <c r="Q570" s="107" t="s">
        <v>242</v>
      </c>
      <c r="R570" s="111"/>
      <c r="S570" s="112" t="s">
        <v>267</v>
      </c>
      <c r="T570" s="113"/>
      <c r="U570" s="133"/>
      <c r="V570" s="115">
        <v>24221</v>
      </c>
      <c r="W570" s="115">
        <f t="shared" ca="1" si="122"/>
        <v>42293.432304166665</v>
      </c>
      <c r="X570" s="116">
        <f t="shared" ca="1" si="126"/>
        <v>48.8</v>
      </c>
      <c r="Y570" s="117">
        <v>41219</v>
      </c>
      <c r="Z570" s="108">
        <f t="shared" ca="1" si="124"/>
        <v>2.904109589041096</v>
      </c>
      <c r="AA570" s="118"/>
      <c r="AB570" s="119" t="s">
        <v>168</v>
      </c>
      <c r="AC570" s="119" t="s">
        <v>1454</v>
      </c>
      <c r="AD570" s="120"/>
      <c r="AE570" s="119" t="s">
        <v>269</v>
      </c>
      <c r="AF570" s="108">
        <v>1</v>
      </c>
      <c r="AG570" s="108" t="s">
        <v>361</v>
      </c>
      <c r="AH570" s="108" t="s">
        <v>124</v>
      </c>
      <c r="AI570" s="108" t="s">
        <v>114</v>
      </c>
      <c r="AJ570" s="108"/>
      <c r="AK570" s="115">
        <v>41260</v>
      </c>
      <c r="AL570" s="115"/>
      <c r="AM570" s="115"/>
      <c r="AN570" s="16" t="s">
        <v>2548</v>
      </c>
      <c r="AO570" s="121">
        <f>VLOOKUP(I570,[3]DATOS!$B$6:$D$46,3)</f>
        <v>1139113</v>
      </c>
      <c r="AP570" s="122">
        <f t="shared" si="115"/>
        <v>740423</v>
      </c>
      <c r="AQ570" s="122">
        <f t="shared" si="116"/>
        <v>1879536</v>
      </c>
      <c r="AR570" s="122">
        <f t="shared" si="117"/>
        <v>74000</v>
      </c>
      <c r="AS570" s="122">
        <v>0</v>
      </c>
      <c r="AT570" s="122">
        <v>0</v>
      </c>
      <c r="AU570" s="122"/>
      <c r="AV570" s="122">
        <v>0</v>
      </c>
      <c r="AW570" s="122">
        <f t="shared" si="121"/>
        <v>29000</v>
      </c>
      <c r="AX570" s="122">
        <v>0</v>
      </c>
      <c r="AY570" s="134">
        <f>ROUND(AO570*15%,0)</f>
        <v>170867</v>
      </c>
      <c r="AZ570" s="122">
        <f t="shared" si="123"/>
        <v>0</v>
      </c>
      <c r="BA570" s="122">
        <f t="shared" si="118"/>
        <v>1213113</v>
      </c>
      <c r="BB570" s="122">
        <f t="shared" si="119"/>
        <v>940290</v>
      </c>
      <c r="BC570" s="122">
        <f t="shared" si="120"/>
        <v>2153403</v>
      </c>
      <c r="BD570" s="106"/>
      <c r="BE570" s="125" t="str">
        <f>+CONCATENATE(Q571,R571)</f>
        <v>Despacho del Superintendente Delegado para la Propiedad Industrial- Grupo de Trabajo de Centro de Información Tecnológica y Apoyo a la Gestión de la Propiedad Industrial</v>
      </c>
      <c r="BH570" s="126"/>
      <c r="BI570" s="127"/>
      <c r="BS570" s="198" t="s">
        <v>757</v>
      </c>
      <c r="BT570" s="199">
        <v>3504511</v>
      </c>
    </row>
    <row r="571" spans="1:96" x14ac:dyDescent="0.25">
      <c r="A571" s="106" t="s">
        <v>95</v>
      </c>
      <c r="B571" s="105" t="s">
        <v>96</v>
      </c>
      <c r="C571" s="106" t="s">
        <v>97</v>
      </c>
      <c r="D571" s="132">
        <v>51848755</v>
      </c>
      <c r="E571" s="105" t="s">
        <v>2549</v>
      </c>
      <c r="F571" s="107" t="s">
        <v>2550</v>
      </c>
      <c r="G571" s="106" t="s">
        <v>36</v>
      </c>
      <c r="H571" s="107" t="s">
        <v>145</v>
      </c>
      <c r="I571" s="108" t="s">
        <v>193</v>
      </c>
      <c r="J571" s="108">
        <v>107</v>
      </c>
      <c r="K571" s="108">
        <v>325</v>
      </c>
      <c r="L571" s="109" t="s">
        <v>146</v>
      </c>
      <c r="M571" s="110" t="s">
        <v>185</v>
      </c>
      <c r="N571" s="109"/>
      <c r="O571" s="110"/>
      <c r="P571" s="110" t="s">
        <v>202</v>
      </c>
      <c r="Q571" s="107" t="s">
        <v>306</v>
      </c>
      <c r="R571" s="111" t="s">
        <v>475</v>
      </c>
      <c r="S571" s="112" t="s">
        <v>360</v>
      </c>
      <c r="T571" s="113" t="s">
        <v>794</v>
      </c>
      <c r="U571" s="133">
        <v>25743</v>
      </c>
      <c r="V571" s="115">
        <v>24440</v>
      </c>
      <c r="W571" s="115">
        <f t="shared" ca="1" si="122"/>
        <v>42293.432304166665</v>
      </c>
      <c r="X571" s="116">
        <f t="shared" ca="1" si="126"/>
        <v>48.210958904109589</v>
      </c>
      <c r="Y571" s="117">
        <v>33526</v>
      </c>
      <c r="Z571" s="108">
        <f t="shared" ca="1" si="124"/>
        <v>23.673972602739727</v>
      </c>
      <c r="AA571" s="118"/>
      <c r="AB571" s="119" t="s">
        <v>152</v>
      </c>
      <c r="AC571" s="119" t="s">
        <v>153</v>
      </c>
      <c r="AD571" s="120" t="s">
        <v>110</v>
      </c>
      <c r="AE571" s="119" t="s">
        <v>111</v>
      </c>
      <c r="AF571" s="108">
        <v>2005</v>
      </c>
      <c r="AG571" s="108" t="s">
        <v>70</v>
      </c>
      <c r="AH571" s="108" t="s">
        <v>124</v>
      </c>
      <c r="AI571" s="108" t="s">
        <v>114</v>
      </c>
      <c r="AJ571" s="108"/>
      <c r="AK571" s="115">
        <v>40931</v>
      </c>
      <c r="AL571" s="115"/>
      <c r="AM571" s="115" t="s">
        <v>125</v>
      </c>
      <c r="AN571" s="17" t="s">
        <v>2551</v>
      </c>
      <c r="AO571" s="121">
        <f>VLOOKUP(I571,[3]DATOS!$B$6:$D$46,3)</f>
        <v>2320554</v>
      </c>
      <c r="AP571" s="122">
        <f t="shared" si="115"/>
        <v>1508360</v>
      </c>
      <c r="AQ571" s="122">
        <f t="shared" si="116"/>
        <v>3828914</v>
      </c>
      <c r="AR571" s="122">
        <f t="shared" si="117"/>
        <v>0</v>
      </c>
      <c r="AS571" s="122">
        <v>0</v>
      </c>
      <c r="AT571" s="122">
        <v>0</v>
      </c>
      <c r="AU571" s="122"/>
      <c r="AV571" s="122">
        <v>0</v>
      </c>
      <c r="AW571" s="122">
        <f t="shared" si="121"/>
        <v>29000</v>
      </c>
      <c r="AX571" s="122">
        <v>0</v>
      </c>
      <c r="AY571" s="134">
        <f>ROUND(AO571*15%,0)</f>
        <v>348083</v>
      </c>
      <c r="AZ571" s="122">
        <f t="shared" si="123"/>
        <v>0</v>
      </c>
      <c r="BA571" s="122">
        <f t="shared" si="118"/>
        <v>2320554</v>
      </c>
      <c r="BB571" s="122">
        <f t="shared" si="119"/>
        <v>1885443</v>
      </c>
      <c r="BC571" s="122">
        <f t="shared" si="120"/>
        <v>4205997</v>
      </c>
      <c r="BD571" s="106"/>
      <c r="BS571" s="103"/>
      <c r="BT571" s="103"/>
    </row>
    <row r="572" spans="1:96" ht="25.5" x14ac:dyDescent="0.25">
      <c r="A572" s="106" t="s">
        <v>255</v>
      </c>
      <c r="B572" s="105" t="s">
        <v>141</v>
      </c>
      <c r="C572" s="106" t="s">
        <v>142</v>
      </c>
      <c r="D572" s="132">
        <v>14297178</v>
      </c>
      <c r="E572" s="105" t="s">
        <v>2552</v>
      </c>
      <c r="F572" s="105" t="s">
        <v>2553</v>
      </c>
      <c r="G572" s="106" t="s">
        <v>433</v>
      </c>
      <c r="H572" s="107" t="s">
        <v>101</v>
      </c>
      <c r="I572" s="108" t="s">
        <v>358</v>
      </c>
      <c r="J572" s="108"/>
      <c r="K572" s="108"/>
      <c r="L572" s="107"/>
      <c r="M572" s="108"/>
      <c r="N572" s="109"/>
      <c r="O572" s="110"/>
      <c r="P572" s="110" t="s">
        <v>202</v>
      </c>
      <c r="Q572" s="107" t="s">
        <v>203</v>
      </c>
      <c r="R572" s="109" t="s">
        <v>258</v>
      </c>
      <c r="S572" s="112" t="s">
        <v>106</v>
      </c>
      <c r="T572" s="112" t="s">
        <v>2554</v>
      </c>
      <c r="U572" s="133">
        <v>191476</v>
      </c>
      <c r="V572" s="115">
        <v>31387</v>
      </c>
      <c r="W572" s="115">
        <f t="shared" ca="1" si="122"/>
        <v>42293.432304166665</v>
      </c>
      <c r="X572" s="116">
        <f t="shared" ca="1" si="126"/>
        <v>29.452054794520549</v>
      </c>
      <c r="Y572" s="117">
        <v>41785</v>
      </c>
      <c r="Z572" s="108">
        <f t="shared" ca="1" si="124"/>
        <v>1.3698630136986301</v>
      </c>
      <c r="AA572" s="118"/>
      <c r="AB572" s="119" t="s">
        <v>108</v>
      </c>
      <c r="AC572" s="119" t="s">
        <v>109</v>
      </c>
      <c r="AD572" s="120" t="s">
        <v>110</v>
      </c>
      <c r="AE572" s="119" t="s">
        <v>154</v>
      </c>
      <c r="AF572" s="108">
        <v>4010</v>
      </c>
      <c r="AG572" s="108" t="s">
        <v>70</v>
      </c>
      <c r="AH572" s="108" t="s">
        <v>160</v>
      </c>
      <c r="AI572" s="108" t="s">
        <v>155</v>
      </c>
      <c r="AJ572" s="108"/>
      <c r="AK572" s="115"/>
      <c r="AL572" s="115"/>
      <c r="AM572" s="115"/>
      <c r="AN572" s="15" t="s">
        <v>2555</v>
      </c>
      <c r="AO572" s="121">
        <f>VLOOKUP(I572,[3]DATOS!$B$6:$D$46,3)</f>
        <v>1694203</v>
      </c>
      <c r="AP572" s="122">
        <f t="shared" si="115"/>
        <v>1101232</v>
      </c>
      <c r="AQ572" s="122">
        <f t="shared" si="116"/>
        <v>2795435</v>
      </c>
      <c r="AR572" s="122">
        <f t="shared" si="117"/>
        <v>0</v>
      </c>
      <c r="AS572" s="122">
        <v>0</v>
      </c>
      <c r="AT572" s="122">
        <v>0</v>
      </c>
      <c r="AU572" s="122"/>
      <c r="AV572" s="122">
        <v>0</v>
      </c>
      <c r="AW572" s="122">
        <f t="shared" si="121"/>
        <v>29000</v>
      </c>
      <c r="AX572" s="122">
        <v>0</v>
      </c>
      <c r="AY572" s="134">
        <v>0</v>
      </c>
      <c r="AZ572" s="122">
        <f t="shared" si="123"/>
        <v>0</v>
      </c>
      <c r="BA572" s="122">
        <f t="shared" si="118"/>
        <v>1694203</v>
      </c>
      <c r="BB572" s="122">
        <f t="shared" si="119"/>
        <v>1130232</v>
      </c>
      <c r="BC572" s="122">
        <f t="shared" si="120"/>
        <v>2824435</v>
      </c>
      <c r="BD572" s="107"/>
    </row>
    <row r="573" spans="1:96" x14ac:dyDescent="0.25">
      <c r="A573" s="85" t="s">
        <v>95</v>
      </c>
      <c r="B573" s="86" t="s">
        <v>96</v>
      </c>
      <c r="C573" s="85" t="s">
        <v>97</v>
      </c>
      <c r="D573" s="87">
        <v>53105606</v>
      </c>
      <c r="E573" s="86" t="s">
        <v>2556</v>
      </c>
      <c r="F573" s="88" t="s">
        <v>2557</v>
      </c>
      <c r="G573" s="85" t="s">
        <v>36</v>
      </c>
      <c r="H573" s="88" t="s">
        <v>101</v>
      </c>
      <c r="I573" s="89" t="s">
        <v>147</v>
      </c>
      <c r="J573" s="89">
        <v>211</v>
      </c>
      <c r="K573" s="89"/>
      <c r="L573" s="90"/>
      <c r="M573" s="91"/>
      <c r="N573" s="90"/>
      <c r="O573" s="91"/>
      <c r="P573" s="91" t="s">
        <v>103</v>
      </c>
      <c r="Q573" s="88" t="s">
        <v>217</v>
      </c>
      <c r="R573" s="157" t="s">
        <v>434</v>
      </c>
      <c r="S573" s="92" t="s">
        <v>219</v>
      </c>
      <c r="T573" s="93"/>
      <c r="U573" s="159" t="s">
        <v>2558</v>
      </c>
      <c r="V573" s="95">
        <v>30981</v>
      </c>
      <c r="W573" s="95">
        <f t="shared" ca="1" si="122"/>
        <v>42293.432304166665</v>
      </c>
      <c r="X573" s="96">
        <f t="shared" ca="1" si="126"/>
        <v>30.547945205479451</v>
      </c>
      <c r="Y573" s="97">
        <v>40953</v>
      </c>
      <c r="Z573" s="89">
        <f t="shared" ca="1" si="124"/>
        <v>3.6219178082191781</v>
      </c>
      <c r="AA573" s="98"/>
      <c r="AB573" s="99" t="s">
        <v>108</v>
      </c>
      <c r="AC573" s="99" t="s">
        <v>109</v>
      </c>
      <c r="AD573" s="99" t="s">
        <v>110</v>
      </c>
      <c r="AE573" s="99" t="s">
        <v>111</v>
      </c>
      <c r="AF573" s="89">
        <v>2024</v>
      </c>
      <c r="AG573" s="89" t="s">
        <v>70</v>
      </c>
      <c r="AH573" s="89" t="s">
        <v>221</v>
      </c>
      <c r="AI573" s="89" t="s">
        <v>196</v>
      </c>
      <c r="AJ573" s="89"/>
      <c r="AK573" s="95">
        <v>41415</v>
      </c>
      <c r="AL573" s="95"/>
      <c r="AM573" s="95"/>
      <c r="AN573" s="38" t="s">
        <v>2559</v>
      </c>
      <c r="AO573" s="100">
        <f>VLOOKUP(I573,[3]DATOS!$B$6:$D$46,3)</f>
        <v>1887093</v>
      </c>
      <c r="AP573" s="122">
        <f t="shared" si="115"/>
        <v>1226610</v>
      </c>
      <c r="AQ573" s="101">
        <f t="shared" si="116"/>
        <v>3113703</v>
      </c>
      <c r="AR573" s="101">
        <f t="shared" si="117"/>
        <v>0</v>
      </c>
      <c r="AS573" s="101">
        <v>0</v>
      </c>
      <c r="AT573" s="101">
        <v>0</v>
      </c>
      <c r="AU573" s="101"/>
      <c r="AV573" s="101">
        <v>0</v>
      </c>
      <c r="AW573" s="101">
        <f t="shared" si="121"/>
        <v>29000</v>
      </c>
      <c r="AX573" s="101">
        <v>0</v>
      </c>
      <c r="AY573" s="100">
        <v>0</v>
      </c>
      <c r="AZ573" s="101">
        <f t="shared" si="123"/>
        <v>0</v>
      </c>
      <c r="BA573" s="122">
        <f t="shared" si="118"/>
        <v>1887093</v>
      </c>
      <c r="BB573" s="122">
        <f t="shared" si="119"/>
        <v>1255610</v>
      </c>
      <c r="BC573" s="122">
        <f t="shared" si="120"/>
        <v>3142703</v>
      </c>
      <c r="BD573" s="85"/>
      <c r="BE573" s="153" t="str">
        <f>+CONCATENATE(Q574,R574)</f>
        <v>Dirección Administrativa- Grupo de Trabajo de Gestión Documental y Recursos Físicos</v>
      </c>
      <c r="BF573" s="104"/>
      <c r="BG573" s="154"/>
      <c r="BH573" s="197"/>
      <c r="BI573" s="156"/>
      <c r="BJ573" s="104"/>
      <c r="BK573" s="104"/>
      <c r="BL573" s="104"/>
      <c r="BM573" s="104"/>
      <c r="BN573" s="104"/>
      <c r="BO573" s="104"/>
      <c r="BP573" s="104"/>
      <c r="BQ573" s="104"/>
      <c r="BR573" s="104"/>
      <c r="BS573" s="104"/>
      <c r="BT573" s="104"/>
      <c r="BU573" s="104"/>
      <c r="BV573" s="104"/>
      <c r="BW573" s="104"/>
      <c r="BX573" s="104"/>
      <c r="BY573" s="104"/>
      <c r="BZ573" s="104"/>
      <c r="CA573" s="104"/>
      <c r="CB573" s="104"/>
      <c r="CC573" s="104"/>
      <c r="CD573" s="104"/>
      <c r="CE573" s="104"/>
      <c r="CF573" s="104"/>
      <c r="CG573" s="104"/>
      <c r="CH573" s="104"/>
      <c r="CI573" s="104"/>
      <c r="CJ573" s="104"/>
      <c r="CK573" s="104"/>
      <c r="CL573" s="104"/>
      <c r="CM573" s="104"/>
      <c r="CN573" s="104"/>
      <c r="CO573" s="104"/>
      <c r="CP573" s="104"/>
      <c r="CQ573" s="104"/>
      <c r="CR573" s="104"/>
    </row>
    <row r="574" spans="1:96" x14ac:dyDescent="0.25">
      <c r="A574" s="106" t="s">
        <v>140</v>
      </c>
      <c r="B574" s="105" t="s">
        <v>206</v>
      </c>
      <c r="C574" s="106" t="s">
        <v>142</v>
      </c>
      <c r="D574" s="132">
        <v>79504189</v>
      </c>
      <c r="E574" s="105" t="s">
        <v>2560</v>
      </c>
      <c r="F574" s="105" t="s">
        <v>2561</v>
      </c>
      <c r="G574" s="106" t="s">
        <v>36</v>
      </c>
      <c r="H574" s="107" t="s">
        <v>130</v>
      </c>
      <c r="I574" s="108" t="s">
        <v>131</v>
      </c>
      <c r="J574" s="108">
        <v>425</v>
      </c>
      <c r="K574" s="108"/>
      <c r="L574" s="107"/>
      <c r="M574" s="108"/>
      <c r="N574" s="109"/>
      <c r="O574" s="110"/>
      <c r="P574" s="110" t="s">
        <v>103</v>
      </c>
      <c r="Q574" s="107" t="s">
        <v>104</v>
      </c>
      <c r="R574" s="109" t="s">
        <v>186</v>
      </c>
      <c r="S574" s="112" t="s">
        <v>2562</v>
      </c>
      <c r="T574" s="112"/>
      <c r="U574" s="133"/>
      <c r="V574" s="115">
        <v>25967</v>
      </c>
      <c r="W574" s="115">
        <f t="shared" ca="1" si="122"/>
        <v>42293.432304166665</v>
      </c>
      <c r="X574" s="116">
        <f t="shared" ca="1" si="126"/>
        <v>44.090410958904108</v>
      </c>
      <c r="Y574" s="117">
        <v>41001</v>
      </c>
      <c r="Z574" s="108">
        <f t="shared" ca="1" si="124"/>
        <v>3.4904109589041097</v>
      </c>
      <c r="AA574" s="118"/>
      <c r="AB574" s="119" t="s">
        <v>108</v>
      </c>
      <c r="AC574" s="119" t="s">
        <v>136</v>
      </c>
      <c r="AD574" s="120" t="s">
        <v>110</v>
      </c>
      <c r="AE574" s="119" t="s">
        <v>211</v>
      </c>
      <c r="AF574" s="108">
        <v>141</v>
      </c>
      <c r="AG574" s="108" t="s">
        <v>112</v>
      </c>
      <c r="AH574" s="108" t="s">
        <v>221</v>
      </c>
      <c r="AI574" s="108" t="s">
        <v>155</v>
      </c>
      <c r="AJ574" s="108"/>
      <c r="AK574" s="115"/>
      <c r="AL574" s="115"/>
      <c r="AM574" s="115" t="s">
        <v>125</v>
      </c>
      <c r="AN574" s="16" t="s">
        <v>2563</v>
      </c>
      <c r="AO574" s="121">
        <f>VLOOKUP(I574,[3]DATOS!$B$6:$D$46,3)</f>
        <v>1110954</v>
      </c>
      <c r="AP574" s="122">
        <f t="shared" si="115"/>
        <v>722120</v>
      </c>
      <c r="AQ574" s="122">
        <f t="shared" si="116"/>
        <v>1833074</v>
      </c>
      <c r="AR574" s="122">
        <f t="shared" si="117"/>
        <v>74000</v>
      </c>
      <c r="AS574" s="122">
        <v>0</v>
      </c>
      <c r="AT574" s="122">
        <v>0</v>
      </c>
      <c r="AU574" s="122"/>
      <c r="AV574" s="122">
        <v>0</v>
      </c>
      <c r="AW574" s="122">
        <f t="shared" si="121"/>
        <v>29000</v>
      </c>
      <c r="AX574" s="122">
        <v>0</v>
      </c>
      <c r="AY574" s="134">
        <f>ROUND(AO574*15%,0)</f>
        <v>166643</v>
      </c>
      <c r="AZ574" s="122">
        <f t="shared" si="123"/>
        <v>0</v>
      </c>
      <c r="BA574" s="122">
        <f t="shared" si="118"/>
        <v>1184954</v>
      </c>
      <c r="BB574" s="122">
        <f t="shared" si="119"/>
        <v>917763</v>
      </c>
      <c r="BC574" s="122">
        <f t="shared" si="120"/>
        <v>2102717</v>
      </c>
      <c r="BD574" s="106"/>
      <c r="BE574" s="125" t="str">
        <f>+CONCATENATE(Q575,R575)</f>
        <v>Despacho del Superintendente Delegado para Asuntos Jurisdiccionales- Grupo de Trabajo de Defensa del Consumidor</v>
      </c>
      <c r="BH574" s="126"/>
      <c r="BI574" s="127"/>
    </row>
    <row r="575" spans="1:96" x14ac:dyDescent="0.25">
      <c r="A575" s="182" t="s">
        <v>95</v>
      </c>
      <c r="B575" s="183" t="s">
        <v>96</v>
      </c>
      <c r="C575" s="182" t="s">
        <v>97</v>
      </c>
      <c r="D575" s="184">
        <v>35428182</v>
      </c>
      <c r="E575" s="183" t="s">
        <v>2564</v>
      </c>
      <c r="F575" s="185" t="s">
        <v>2565</v>
      </c>
      <c r="G575" s="182" t="s">
        <v>1029</v>
      </c>
      <c r="H575" s="185" t="s">
        <v>101</v>
      </c>
      <c r="I575" s="169" t="s">
        <v>147</v>
      </c>
      <c r="J575" s="169">
        <v>248</v>
      </c>
      <c r="K575" s="169"/>
      <c r="L575" s="188"/>
      <c r="M575" s="187"/>
      <c r="N575" s="188"/>
      <c r="O575" s="187"/>
      <c r="P575" s="110" t="s">
        <v>202</v>
      </c>
      <c r="Q575" s="107" t="s">
        <v>203</v>
      </c>
      <c r="R575" s="109" t="s">
        <v>204</v>
      </c>
      <c r="S575" s="189" t="s">
        <v>106</v>
      </c>
      <c r="T575" s="190"/>
      <c r="U575" s="221">
        <v>184684</v>
      </c>
      <c r="V575" s="130">
        <v>31012</v>
      </c>
      <c r="W575" s="130">
        <f t="shared" ca="1" si="122"/>
        <v>42293.432304166665</v>
      </c>
      <c r="X575" s="192">
        <f t="shared" ca="1" si="126"/>
        <v>30.465753424657535</v>
      </c>
      <c r="Y575" s="193">
        <v>40966</v>
      </c>
      <c r="Z575" s="169">
        <f t="shared" ca="1" si="124"/>
        <v>3.5863013698630137</v>
      </c>
      <c r="AA575" s="118"/>
      <c r="AB575" s="120" t="s">
        <v>108</v>
      </c>
      <c r="AC575" s="120" t="s">
        <v>109</v>
      </c>
      <c r="AD575" s="120" t="s">
        <v>110</v>
      </c>
      <c r="AE575" s="120" t="s">
        <v>111</v>
      </c>
      <c r="AF575" s="108">
        <v>4020</v>
      </c>
      <c r="AG575" s="108" t="s">
        <v>361</v>
      </c>
      <c r="AH575" s="169" t="s">
        <v>124</v>
      </c>
      <c r="AI575" s="108" t="s">
        <v>114</v>
      </c>
      <c r="AJ575" s="169"/>
      <c r="AK575" s="130">
        <v>41226</v>
      </c>
      <c r="AL575" s="130"/>
      <c r="AM575" s="130"/>
      <c r="AN575" s="52" t="s">
        <v>2566</v>
      </c>
      <c r="AO575" s="121">
        <f>VLOOKUP(I575,[3]DATOS!$B$6:$D$46,3)</f>
        <v>1887093</v>
      </c>
      <c r="AP575" s="122">
        <f t="shared" si="115"/>
        <v>1226610</v>
      </c>
      <c r="AQ575" s="124">
        <f t="shared" si="116"/>
        <v>3113703</v>
      </c>
      <c r="AR575" s="122">
        <f t="shared" si="117"/>
        <v>0</v>
      </c>
      <c r="AS575" s="124">
        <v>0</v>
      </c>
      <c r="AT575" s="124">
        <v>0</v>
      </c>
      <c r="AU575" s="124"/>
      <c r="AV575" s="124">
        <v>0</v>
      </c>
      <c r="AW575" s="124">
        <f t="shared" si="121"/>
        <v>29000</v>
      </c>
      <c r="AX575" s="124">
        <v>0</v>
      </c>
      <c r="AY575" s="134">
        <f>ROUND(AO575*15%,0)</f>
        <v>283064</v>
      </c>
      <c r="AZ575" s="124">
        <f t="shared" si="123"/>
        <v>0</v>
      </c>
      <c r="BA575" s="122">
        <f t="shared" si="118"/>
        <v>1887093</v>
      </c>
      <c r="BB575" s="122">
        <f t="shared" si="119"/>
        <v>1538674</v>
      </c>
      <c r="BC575" s="122">
        <f t="shared" si="120"/>
        <v>3425767</v>
      </c>
      <c r="BD575" s="106"/>
      <c r="BE575" s="125" t="e">
        <f>+CONCATENATE(#REF!,#REF!)</f>
        <v>#REF!</v>
      </c>
      <c r="BH575" s="126"/>
      <c r="BI575" s="127"/>
      <c r="BS575" s="103"/>
      <c r="BT575" s="103"/>
    </row>
    <row r="576" spans="1:96" ht="25.5" x14ac:dyDescent="0.2">
      <c r="A576" s="106" t="s">
        <v>95</v>
      </c>
      <c r="B576" s="105" t="s">
        <v>96</v>
      </c>
      <c r="C576" s="106" t="s">
        <v>97</v>
      </c>
      <c r="D576" s="132">
        <v>52199572</v>
      </c>
      <c r="E576" s="105" t="s">
        <v>2567</v>
      </c>
      <c r="F576" s="107" t="s">
        <v>2568</v>
      </c>
      <c r="G576" s="106" t="s">
        <v>36</v>
      </c>
      <c r="H576" s="107" t="s">
        <v>101</v>
      </c>
      <c r="I576" s="108" t="s">
        <v>175</v>
      </c>
      <c r="J576" s="108"/>
      <c r="K576" s="108"/>
      <c r="L576" s="109"/>
      <c r="M576" s="110"/>
      <c r="N576" s="109"/>
      <c r="O576" s="110"/>
      <c r="P576" s="110" t="s">
        <v>103</v>
      </c>
      <c r="Q576" s="107" t="s">
        <v>28</v>
      </c>
      <c r="R576" s="111" t="s">
        <v>120</v>
      </c>
      <c r="S576" s="112" t="s">
        <v>194</v>
      </c>
      <c r="T576" s="113" t="s">
        <v>387</v>
      </c>
      <c r="U576" s="133">
        <v>26800</v>
      </c>
      <c r="V576" s="115">
        <v>29088</v>
      </c>
      <c r="W576" s="115">
        <f t="shared" ca="1" si="122"/>
        <v>42293.432304166665</v>
      </c>
      <c r="X576" s="116">
        <f t="shared" ca="1" si="126"/>
        <v>35.657534246575345</v>
      </c>
      <c r="Y576" s="117">
        <v>40961</v>
      </c>
      <c r="Z576" s="108">
        <f t="shared" ca="1" si="124"/>
        <v>3.6</v>
      </c>
      <c r="AA576" s="118"/>
      <c r="AB576" s="119" t="s">
        <v>108</v>
      </c>
      <c r="AC576" s="119" t="s">
        <v>109</v>
      </c>
      <c r="AD576" s="120" t="s">
        <v>110</v>
      </c>
      <c r="AE576" s="119" t="s">
        <v>111</v>
      </c>
      <c r="AF576" s="108">
        <v>17</v>
      </c>
      <c r="AG576" s="108" t="s">
        <v>112</v>
      </c>
      <c r="AH576" s="108" t="s">
        <v>160</v>
      </c>
      <c r="AI576" s="108" t="s">
        <v>155</v>
      </c>
      <c r="AJ576" s="108"/>
      <c r="AK576" s="115">
        <v>41661</v>
      </c>
      <c r="AL576" s="115"/>
      <c r="AM576" s="115"/>
      <c r="AN576" s="19" t="s">
        <v>2569</v>
      </c>
      <c r="AO576" s="121">
        <f>VLOOKUP(I576,[3]DATOS!$B$6:$D$46,3)</f>
        <v>2243986</v>
      </c>
      <c r="AP576" s="122">
        <f t="shared" si="115"/>
        <v>1458591</v>
      </c>
      <c r="AQ576" s="122">
        <f t="shared" si="116"/>
        <v>3702577</v>
      </c>
      <c r="AR576" s="122">
        <f t="shared" si="117"/>
        <v>0</v>
      </c>
      <c r="AS576" s="122">
        <v>0</v>
      </c>
      <c r="AT576" s="122">
        <v>0</v>
      </c>
      <c r="AU576" s="122"/>
      <c r="AV576" s="122">
        <v>0</v>
      </c>
      <c r="AW576" s="122">
        <f t="shared" si="121"/>
        <v>29000</v>
      </c>
      <c r="AX576" s="122">
        <v>0</v>
      </c>
      <c r="AY576" s="134">
        <f>ROUND(AO576*15%,0)</f>
        <v>336598</v>
      </c>
      <c r="AZ576" s="122">
        <f t="shared" si="123"/>
        <v>0</v>
      </c>
      <c r="BA576" s="122">
        <f t="shared" si="118"/>
        <v>2243986</v>
      </c>
      <c r="BB576" s="122">
        <f t="shared" si="119"/>
        <v>1824189</v>
      </c>
      <c r="BC576" s="122">
        <f t="shared" si="120"/>
        <v>4068175</v>
      </c>
      <c r="BD576" s="106"/>
      <c r="BE576" s="125" t="str">
        <f>+CONCATENATE(Q577,R577)</f>
        <v>Dirección Administrativa- Grupo de Trabajo de Gestión Documental y Recursos Físicos</v>
      </c>
      <c r="BH576" s="126"/>
      <c r="BI576" s="127"/>
      <c r="BS576" s="166" t="s">
        <v>1380</v>
      </c>
      <c r="BT576" s="167">
        <v>4774684</v>
      </c>
    </row>
    <row r="577" spans="1:72" x14ac:dyDescent="0.25">
      <c r="A577" s="106" t="s">
        <v>140</v>
      </c>
      <c r="B577" s="105" t="s">
        <v>206</v>
      </c>
      <c r="C577" s="106" t="s">
        <v>142</v>
      </c>
      <c r="D577" s="132">
        <v>80020246</v>
      </c>
      <c r="E577" s="105" t="s">
        <v>2117</v>
      </c>
      <c r="F577" s="107" t="s">
        <v>2570</v>
      </c>
      <c r="G577" s="106" t="s">
        <v>36</v>
      </c>
      <c r="H577" s="107" t="s">
        <v>130</v>
      </c>
      <c r="I577" s="108" t="s">
        <v>131</v>
      </c>
      <c r="J577" s="108"/>
      <c r="K577" s="108"/>
      <c r="L577" s="107"/>
      <c r="M577" s="108"/>
      <c r="N577" s="160" t="s">
        <v>2571</v>
      </c>
      <c r="O577" s="110"/>
      <c r="P577" s="110" t="s">
        <v>103</v>
      </c>
      <c r="Q577" s="107" t="s">
        <v>104</v>
      </c>
      <c r="R577" s="109" t="s">
        <v>186</v>
      </c>
      <c r="S577" s="112" t="s">
        <v>367</v>
      </c>
      <c r="T577" s="112"/>
      <c r="U577" s="133"/>
      <c r="V577" s="115">
        <v>28772</v>
      </c>
      <c r="W577" s="115">
        <f t="shared" ca="1" si="122"/>
        <v>42293.432304166665</v>
      </c>
      <c r="X577" s="116">
        <f t="shared" ca="1" si="126"/>
        <v>36.512328767123286</v>
      </c>
      <c r="Y577" s="117">
        <v>41659</v>
      </c>
      <c r="Z577" s="108">
        <f t="shared" ca="1" si="124"/>
        <v>1.715068493150685</v>
      </c>
      <c r="AA577" s="118"/>
      <c r="AB577" s="119" t="s">
        <v>108</v>
      </c>
      <c r="AC577" s="119" t="s">
        <v>136</v>
      </c>
      <c r="AD577" s="120" t="s">
        <v>282</v>
      </c>
      <c r="AE577" s="119" t="s">
        <v>211</v>
      </c>
      <c r="AF577" s="108">
        <v>141</v>
      </c>
      <c r="AG577" s="108" t="s">
        <v>112</v>
      </c>
      <c r="AH577" s="108" t="s">
        <v>124</v>
      </c>
      <c r="AI577" s="108" t="s">
        <v>114</v>
      </c>
      <c r="AJ577" s="108"/>
      <c r="AK577" s="115">
        <v>42101</v>
      </c>
      <c r="AL577" s="115"/>
      <c r="AM577" s="130"/>
      <c r="AN577" s="15" t="s">
        <v>2572</v>
      </c>
      <c r="AO577" s="121">
        <f>VLOOKUP(I577,[3]DATOS!$B$6:$D$46,3)</f>
        <v>1110954</v>
      </c>
      <c r="AP577" s="122">
        <f t="shared" si="115"/>
        <v>722120</v>
      </c>
      <c r="AQ577" s="122">
        <f t="shared" si="116"/>
        <v>1833074</v>
      </c>
      <c r="AR577" s="122">
        <f t="shared" si="117"/>
        <v>74000</v>
      </c>
      <c r="AS577" s="122">
        <v>0</v>
      </c>
      <c r="AT577" s="122">
        <v>0</v>
      </c>
      <c r="AU577" s="122"/>
      <c r="AV577" s="122">
        <v>0</v>
      </c>
      <c r="AW577" s="122">
        <f t="shared" si="121"/>
        <v>29000</v>
      </c>
      <c r="AX577" s="122">
        <v>0</v>
      </c>
      <c r="AY577" s="134">
        <v>0</v>
      </c>
      <c r="AZ577" s="122">
        <f t="shared" si="123"/>
        <v>0</v>
      </c>
      <c r="BA577" s="122">
        <f t="shared" si="118"/>
        <v>1184954</v>
      </c>
      <c r="BB577" s="122">
        <f t="shared" si="119"/>
        <v>751120</v>
      </c>
      <c r="BC577" s="122">
        <f t="shared" si="120"/>
        <v>1936074</v>
      </c>
      <c r="BD577" s="106"/>
    </row>
    <row r="578" spans="1:72" x14ac:dyDescent="0.25">
      <c r="A578" s="106" t="s">
        <v>140</v>
      </c>
      <c r="B578" s="105" t="s">
        <v>141</v>
      </c>
      <c r="C578" s="106" t="s">
        <v>142</v>
      </c>
      <c r="D578" s="132">
        <v>17659276</v>
      </c>
      <c r="E578" s="105" t="s">
        <v>2573</v>
      </c>
      <c r="F578" s="107" t="s">
        <v>2574</v>
      </c>
      <c r="G578" s="106" t="s">
        <v>2575</v>
      </c>
      <c r="H578" s="107" t="s">
        <v>101</v>
      </c>
      <c r="I578" s="108" t="s">
        <v>185</v>
      </c>
      <c r="J578" s="108">
        <v>327</v>
      </c>
      <c r="K578" s="108"/>
      <c r="L578" s="109"/>
      <c r="M578" s="110"/>
      <c r="N578" s="109"/>
      <c r="O578" s="110"/>
      <c r="P578" s="187" t="s">
        <v>351</v>
      </c>
      <c r="Q578" s="107" t="s">
        <v>203</v>
      </c>
      <c r="R578" s="109" t="s">
        <v>611</v>
      </c>
      <c r="S578" s="112" t="s">
        <v>106</v>
      </c>
      <c r="T578" s="113"/>
      <c r="U578" s="133">
        <v>216775</v>
      </c>
      <c r="V578" s="115">
        <v>28851</v>
      </c>
      <c r="W578" s="115">
        <f t="shared" ca="1" si="122"/>
        <v>42293.432304166665</v>
      </c>
      <c r="X578" s="116">
        <f t="shared" ca="1" si="126"/>
        <v>36.298630136986304</v>
      </c>
      <c r="Y578" s="117">
        <v>41296</v>
      </c>
      <c r="Z578" s="108">
        <f t="shared" ca="1" si="124"/>
        <v>2.6958904109589041</v>
      </c>
      <c r="AA578" s="118"/>
      <c r="AB578" s="119" t="s">
        <v>108</v>
      </c>
      <c r="AC578" s="119" t="s">
        <v>109</v>
      </c>
      <c r="AD578" s="120" t="s">
        <v>110</v>
      </c>
      <c r="AE578" s="119" t="s">
        <v>154</v>
      </c>
      <c r="AF578" s="108">
        <v>4030</v>
      </c>
      <c r="AG578" s="108" t="s">
        <v>70</v>
      </c>
      <c r="AH578" s="108" t="s">
        <v>2576</v>
      </c>
      <c r="AI578" s="108" t="s">
        <v>213</v>
      </c>
      <c r="AJ578" s="108"/>
      <c r="AK578" s="115"/>
      <c r="AL578" s="115"/>
      <c r="AM578" s="115"/>
      <c r="AN578" s="20" t="s">
        <v>2577</v>
      </c>
      <c r="AO578" s="121">
        <f>VLOOKUP(I578,[3]DATOS!$B$6:$D$46,3)</f>
        <v>1466526</v>
      </c>
      <c r="AP578" s="122">
        <f t="shared" ref="AP578:AP580" si="127">ROUND((+AO578)*65%,0)</f>
        <v>953242</v>
      </c>
      <c r="AQ578" s="122">
        <f t="shared" ref="AQ578:AQ580" si="128">SUM(AO578:AP578)</f>
        <v>2419768</v>
      </c>
      <c r="AR578" s="122">
        <f t="shared" si="117"/>
        <v>0</v>
      </c>
      <c r="AS578" s="122">
        <v>0</v>
      </c>
      <c r="AT578" s="122">
        <v>0</v>
      </c>
      <c r="AU578" s="122"/>
      <c r="AV578" s="122">
        <v>0</v>
      </c>
      <c r="AW578" s="122">
        <f t="shared" si="121"/>
        <v>29000</v>
      </c>
      <c r="AX578" s="122">
        <v>0</v>
      </c>
      <c r="AY578" s="134">
        <f>ROUND(AO578*15%,0)</f>
        <v>219979</v>
      </c>
      <c r="AZ578" s="122">
        <f t="shared" si="123"/>
        <v>0</v>
      </c>
      <c r="BA578" s="122">
        <f t="shared" si="118"/>
        <v>1466526</v>
      </c>
      <c r="BB578" s="122">
        <f t="shared" si="119"/>
        <v>1202221</v>
      </c>
      <c r="BC578" s="122">
        <f t="shared" ref="BC578:BC580" si="129">+BB578+BA578</f>
        <v>2668747</v>
      </c>
      <c r="BD578" s="106"/>
      <c r="BE578" s="125" t="e">
        <f>+CONCATENATE(#REF!,#REF!)</f>
        <v>#REF!</v>
      </c>
      <c r="BH578" s="126"/>
      <c r="BI578" s="127"/>
    </row>
    <row r="579" spans="1:72" ht="25.5" x14ac:dyDescent="0.25">
      <c r="A579" s="106" t="s">
        <v>95</v>
      </c>
      <c r="B579" s="105" t="s">
        <v>96</v>
      </c>
      <c r="C579" s="106" t="s">
        <v>97</v>
      </c>
      <c r="D579" s="132">
        <v>51729647</v>
      </c>
      <c r="E579" s="105" t="s">
        <v>2578</v>
      </c>
      <c r="F579" s="107" t="s">
        <v>2579</v>
      </c>
      <c r="G579" s="106" t="s">
        <v>36</v>
      </c>
      <c r="H579" s="107" t="s">
        <v>756</v>
      </c>
      <c r="I579" s="108" t="s">
        <v>757</v>
      </c>
      <c r="J579" s="108">
        <v>9</v>
      </c>
      <c r="K579" s="108"/>
      <c r="L579" s="109"/>
      <c r="M579" s="110"/>
      <c r="N579" s="109"/>
      <c r="O579" s="110"/>
      <c r="P579" s="110" t="s">
        <v>103</v>
      </c>
      <c r="Q579" s="107" t="s">
        <v>642</v>
      </c>
      <c r="R579" s="109"/>
      <c r="S579" s="112" t="s">
        <v>106</v>
      </c>
      <c r="T579" s="113" t="s">
        <v>2580</v>
      </c>
      <c r="U579" s="133">
        <v>69998</v>
      </c>
      <c r="V579" s="115">
        <v>23506</v>
      </c>
      <c r="W579" s="115">
        <f t="shared" ca="1" si="122"/>
        <v>42293.432304166665</v>
      </c>
      <c r="X579" s="116">
        <f t="shared" ca="1" si="126"/>
        <v>50.731506849315068</v>
      </c>
      <c r="Y579" s="117">
        <v>40945</v>
      </c>
      <c r="Z579" s="108">
        <f t="shared" ca="1" si="124"/>
        <v>3.6438356164383561</v>
      </c>
      <c r="AA579" s="118"/>
      <c r="AB579" s="119" t="s">
        <v>168</v>
      </c>
      <c r="AC579" s="119" t="s">
        <v>168</v>
      </c>
      <c r="AD579" s="120"/>
      <c r="AE579" s="119" t="s">
        <v>169</v>
      </c>
      <c r="AF579" s="108">
        <v>1020</v>
      </c>
      <c r="AG579" s="108" t="s">
        <v>70</v>
      </c>
      <c r="AH579" s="108" t="s">
        <v>221</v>
      </c>
      <c r="AI579" s="108" t="s">
        <v>155</v>
      </c>
      <c r="AJ579" s="108"/>
      <c r="AK579" s="115"/>
      <c r="AL579" s="115"/>
      <c r="AM579" s="115"/>
      <c r="AN579" s="15" t="s">
        <v>2581</v>
      </c>
      <c r="AO579" s="121">
        <f>VLOOKUP(I579,[3]DATOS!$B$6:$D$46,3)</f>
        <v>4100816</v>
      </c>
      <c r="AP579" s="122">
        <f t="shared" si="127"/>
        <v>2665530</v>
      </c>
      <c r="AQ579" s="122">
        <f t="shared" si="128"/>
        <v>6766346</v>
      </c>
      <c r="AR579" s="122">
        <f t="shared" si="117"/>
        <v>0</v>
      </c>
      <c r="AS579" s="122">
        <f>ROUND(+AO579/2,0)</f>
        <v>2050408</v>
      </c>
      <c r="AT579" s="122">
        <v>0</v>
      </c>
      <c r="AU579" s="122"/>
      <c r="AV579" s="122">
        <v>0</v>
      </c>
      <c r="AW579" s="122">
        <f t="shared" si="121"/>
        <v>29000</v>
      </c>
      <c r="AX579" s="122">
        <v>0</v>
      </c>
      <c r="AY579" s="134">
        <f>ROUND(AO579*15%,0)</f>
        <v>615122</v>
      </c>
      <c r="AZ579" s="122">
        <f t="shared" si="123"/>
        <v>1332765</v>
      </c>
      <c r="BA579" s="122">
        <f t="shared" si="118"/>
        <v>6151224</v>
      </c>
      <c r="BB579" s="122">
        <f t="shared" si="119"/>
        <v>4642417</v>
      </c>
      <c r="BC579" s="122">
        <f t="shared" si="129"/>
        <v>10793641</v>
      </c>
      <c r="BD579" s="106"/>
      <c r="BE579" s="125" t="str">
        <f>+CONCATENATE(Q580,R580)</f>
        <v>Dirección de Investigaciones de Protección al Consumidor</v>
      </c>
      <c r="BH579" s="126"/>
      <c r="BI579" s="127"/>
      <c r="BS579" s="103"/>
      <c r="BT579" s="103"/>
    </row>
    <row r="580" spans="1:72" x14ac:dyDescent="0.25">
      <c r="A580" s="106" t="s">
        <v>95</v>
      </c>
      <c r="B580" s="105" t="s">
        <v>96</v>
      </c>
      <c r="C580" s="106" t="s">
        <v>97</v>
      </c>
      <c r="D580" s="132">
        <v>24865872</v>
      </c>
      <c r="E580" s="105" t="s">
        <v>2476</v>
      </c>
      <c r="F580" s="107" t="s">
        <v>2582</v>
      </c>
      <c r="G580" s="106" t="s">
        <v>2583</v>
      </c>
      <c r="H580" s="107" t="s">
        <v>421</v>
      </c>
      <c r="I580" s="108" t="s">
        <v>422</v>
      </c>
      <c r="J580" s="108">
        <v>532</v>
      </c>
      <c r="K580" s="108">
        <v>266</v>
      </c>
      <c r="L580" s="107" t="s">
        <v>146</v>
      </c>
      <c r="M580" s="108" t="s">
        <v>358</v>
      </c>
      <c r="N580" s="109"/>
      <c r="O580" s="110"/>
      <c r="P580" s="110" t="s">
        <v>103</v>
      </c>
      <c r="Q580" s="107" t="s">
        <v>149</v>
      </c>
      <c r="R580" s="111" t="s">
        <v>120</v>
      </c>
      <c r="S580" s="112" t="s">
        <v>2479</v>
      </c>
      <c r="T580" s="112" t="s">
        <v>1010</v>
      </c>
      <c r="U580" s="133">
        <v>2042</v>
      </c>
      <c r="V580" s="115">
        <v>20933</v>
      </c>
      <c r="W580" s="115">
        <f t="shared" ca="1" si="122"/>
        <v>42293.432304166665</v>
      </c>
      <c r="X580" s="116">
        <f t="shared" ca="1" si="126"/>
        <v>57.679452054794524</v>
      </c>
      <c r="Y580" s="117">
        <v>35106</v>
      </c>
      <c r="Z580" s="108">
        <f t="shared" ca="1" si="124"/>
        <v>19.410958904109588</v>
      </c>
      <c r="AA580" s="118"/>
      <c r="AB580" s="119" t="s">
        <v>152</v>
      </c>
      <c r="AC580" s="119" t="s">
        <v>153</v>
      </c>
      <c r="AD580" s="120" t="s">
        <v>110</v>
      </c>
      <c r="AE580" s="119" t="s">
        <v>111</v>
      </c>
      <c r="AF580" s="108">
        <v>3100</v>
      </c>
      <c r="AG580" s="108" t="s">
        <v>70</v>
      </c>
      <c r="AH580" s="108" t="s">
        <v>124</v>
      </c>
      <c r="AI580" s="108" t="s">
        <v>213</v>
      </c>
      <c r="AJ580" s="108"/>
      <c r="AK580" s="115">
        <v>40927</v>
      </c>
      <c r="AL580" s="115"/>
      <c r="AM580" s="115" t="s">
        <v>125</v>
      </c>
      <c r="AN580" s="15" t="s">
        <v>2584</v>
      </c>
      <c r="AO580" s="121">
        <f>VLOOKUP(I580,[3]DATOS!$B$6:$D$46,3)</f>
        <v>2779762</v>
      </c>
      <c r="AP580" s="122">
        <f t="shared" si="127"/>
        <v>1806845</v>
      </c>
      <c r="AQ580" s="122">
        <f t="shared" si="128"/>
        <v>4586607</v>
      </c>
      <c r="AR580" s="122">
        <f t="shared" si="117"/>
        <v>0</v>
      </c>
      <c r="AS580" s="122">
        <v>0</v>
      </c>
      <c r="AT580" s="122">
        <v>0</v>
      </c>
      <c r="AU580" s="122"/>
      <c r="AV580" s="122">
        <v>0</v>
      </c>
      <c r="AW580" s="122">
        <f t="shared" si="121"/>
        <v>29000</v>
      </c>
      <c r="AX580" s="122">
        <v>0</v>
      </c>
      <c r="AY580" s="134">
        <v>0</v>
      </c>
      <c r="AZ580" s="122">
        <f t="shared" si="123"/>
        <v>0</v>
      </c>
      <c r="BA580" s="122">
        <f t="shared" si="118"/>
        <v>2779762</v>
      </c>
      <c r="BB580" s="122">
        <f t="shared" si="119"/>
        <v>1835845</v>
      </c>
      <c r="BC580" s="122">
        <f t="shared" si="129"/>
        <v>4615607</v>
      </c>
      <c r="BD580" s="106"/>
      <c r="BS580" s="103"/>
      <c r="BT580" s="103"/>
    </row>
  </sheetData>
  <autoFilter ref="A2:CR572"/>
  <hyperlinks>
    <hyperlink ref="AN546" r:id="rId1" display="etriana@correo.sic.gov.co"/>
    <hyperlink ref="AN564" r:id="rId2" display="cvega@correo.sic.gov.co"/>
    <hyperlink ref="AN122" r:id="rId3" display="mcaviedes@correo.sic.gov.co"/>
    <hyperlink ref="AN286" r:id="rId4" display="clemus@correo.sic.gov.co"/>
    <hyperlink ref="AN458" r:id="rId5" display="jrodriguez@correo.sic.gov.co"/>
    <hyperlink ref="AN375" r:id="rId6" display="mpachon@correo.sic.gov.co"/>
    <hyperlink ref="AN486" r:id="rId7" display="fsaavedra@correo.sic.gov.co"/>
    <hyperlink ref="AN226" r:id="rId8" display="agil@correo.sic.gov.co"/>
    <hyperlink ref="AN273" r:id="rId9" display="cjarro@correo.sic.gov.co"/>
    <hyperlink ref="AN165" r:id="rId10" display="mdiaz@correo.sic.gov.co"/>
    <hyperlink ref="AN386" r:id="rId11" display="apedraza@correo.sic.gov.co"/>
    <hyperlink ref="AN562" r:id="rId12" display="mrvega@correo.sic.gov.co"/>
    <hyperlink ref="AN277" r:id="rId13" display="mkahuazango@correo.sic.gov.co"/>
    <hyperlink ref="AN195" r:id="rId14" display="pfonseca@correo.sic.gov.co"/>
    <hyperlink ref="AN5" r:id="rId15" display="racosta@correo.sic.gov.co"/>
    <hyperlink ref="AN484" r:id="rId16" display="cruiz@correo.sic.gov.co"/>
    <hyperlink ref="AN520" r:id="rId17" display="lsilva@correo.sic.gov.co"/>
    <hyperlink ref="AN291" r:id="rId18" display="jlondono@correo.sic.gov.co"/>
    <hyperlink ref="AN95" r:id="rId19" display="mcaro@correo.sic.gov.co"/>
    <hyperlink ref="AN143" r:id="rId20" display="fcordoba@correo.sic.gov.co"/>
    <hyperlink ref="AN513" r:id="rId21" display="mserna@correo.sic.gov.co"/>
    <hyperlink ref="AN250" r:id="rId22" display="sguerrero@correo.sic.gov.co"/>
    <hyperlink ref="AN368" r:id="rId23" display="josorio@correo.sic.gov.co"/>
    <hyperlink ref="AN285" r:id="rId24" display="cleguizamon@correo.sic.gov.co"/>
    <hyperlink ref="AN279" r:id="rId25" display="mlamus@correo.sic.gov.co"/>
    <hyperlink ref="AN480" r:id="rId26"/>
    <hyperlink ref="AN551" r:id="rId27" display="lulloa@correo.sic.gov.co"/>
    <hyperlink ref="AN558" r:id="rId28" display="mcvallejo@correo.sic.gov.co"/>
    <hyperlink ref="AN204" r:id="rId29" display="egamba@correo.sic.gov.co"/>
    <hyperlink ref="AN531" r:id="rId30" display="rtellez@correo.sic.gov.co"/>
    <hyperlink ref="AN314" r:id="rId31" display="jmartinez@correo.sic.gov.co"/>
    <hyperlink ref="AN212" r:id="rId32" display="andresg@correo.sic.gov.co"/>
    <hyperlink ref="AN295" r:id="rId33" display="jlosada@correo.sic.gov.co"/>
    <hyperlink ref="AN317" r:id="rId34" display="smartinez@correo.sic.gov.co"/>
    <hyperlink ref="AN555" r:id="rId35" display="jussa@correo.sic.gov.co"/>
    <hyperlink ref="AN150" r:id="rId36"/>
    <hyperlink ref="AN128" r:id="rId37" display="jchaves@correo.sic.gov.co"/>
    <hyperlink ref="AN170" r:id="rId38" display="idiaz@correo.sic.gov.co"/>
    <hyperlink ref="AN221" r:id="rId39"/>
    <hyperlink ref="AN41" r:id="rId40" display="mbarrera@correo.sic.gov.co"/>
    <hyperlink ref="AN68" r:id="rId41" display="wburgos@correo.sic.gov.co"/>
    <hyperlink ref="AN488" r:id="rId42"/>
    <hyperlink ref="AN496" r:id="rId43" display="csalazar@correo.sic.gov.co"/>
    <hyperlink ref="AN141" r:id="rId44" display="acordero@correo.sic.gov.co"/>
    <hyperlink ref="AN235" r:id="rId45" display="mgongora@correo.sic.gov.co"/>
    <hyperlink ref="AN215" r:id="rId46" display="rgarcia@correo.sic.gov.co"/>
    <hyperlink ref="AN9" r:id="rId47" display="lagamez@correo.sic.gov.co"/>
    <hyperlink ref="AN91" r:id="rId48" display="mcardenas@correo.sic.gov.co"/>
    <hyperlink ref="AN391" r:id="rId49" display="mopena@correo.sic.gov.co"/>
    <hyperlink ref="AN61" r:id="rId50"/>
    <hyperlink ref="AN223" r:id="rId51" display="rgaviria@correo.sic.gov.co"/>
    <hyperlink ref="AN72" r:id="rId52" display="ibustos@correo.sic.gov.co"/>
    <hyperlink ref="AN543" r:id="rId53" display="storres@correo.sic.goc.co"/>
    <hyperlink ref="AN282" r:id="rId54" display="llastre@correo.sic.gov.co"/>
    <hyperlink ref="AN516" r:id="rId55"/>
    <hyperlink ref="AN439" r:id="rId56" display="crincon@correo.sic.gov.co"/>
    <hyperlink ref="AN358" r:id="rId57" display="onoriega@correo.sic.gov.co"/>
    <hyperlink ref="AN241" r:id="rId58" display="mlgonzalez@correo.sic.gov.co"/>
    <hyperlink ref="AN571" r:id="rId59" display="lvillamil@correo.sic.gov.co"/>
    <hyperlink ref="AN404" r:id="rId60"/>
    <hyperlink ref="AN175" r:id="rId61" display="mduarte@correo.sic.gov.co"/>
    <hyperlink ref="AN213" r:id="rId62" display="cgarcia@correo.sic.gov.co"/>
    <hyperlink ref="AN232" r:id="rId63" display="ogomez@correo.sic.gov.co"/>
    <hyperlink ref="AN145" r:id="rId64" display="pcorona@correo.sic.gov.co"/>
    <hyperlink ref="AN347" r:id="rId65" display="jmunoz@correo.sic.gov.co"/>
    <hyperlink ref="AN299" r:id="rId66" display="jdlozano@correo.sic.gov.co"/>
    <hyperlink ref="AN8" r:id="rId67" display="jadarme@correo.sic.gov.co"/>
    <hyperlink ref="AN85" r:id="rId68" display="hcamelo@correo.sic.gov.co"/>
    <hyperlink ref="AN156" r:id="rId69" display="lfcruz@correo.sic.gov.co"/>
    <hyperlink ref="AN138" r:id="rId70" display="ncontreras@correo.sic.gov.co"/>
    <hyperlink ref="AN133" r:id="rId71"/>
    <hyperlink ref="AN13" r:id="rId72" display="galfonso@correo.sic.gov.co"/>
    <hyperlink ref="AN374" r:id="rId73" display="lpacheco@correo.sic.gov.co"/>
    <hyperlink ref="AN76" r:id="rId74"/>
    <hyperlink ref="AN408" r:id="rId75"/>
    <hyperlink ref="AN323" r:id="rId76"/>
    <hyperlink ref="AN331" r:id="rId77" display="cmontana@correo.sic.gov.co"/>
    <hyperlink ref="AN121" r:id="rId78" display="mcastro@correo.sic.gov.co"/>
    <hyperlink ref="AN186" r:id="rId79" display="mfandino@correo.sic.gov.co"/>
    <hyperlink ref="AN383" r:id="rId80" display="mparrado@correo.sic.gov.co"/>
    <hyperlink ref="AN189" r:id="rId81"/>
    <hyperlink ref="AN435" r:id="rId82"/>
    <hyperlink ref="AN276" r:id="rId83" display="mjimenez@correo.sic.gov.co"/>
    <hyperlink ref="AN444" r:id="rId84" display="jrivera@correo.sic.gov.co"/>
    <hyperlink ref="AN270" r:id="rId85" display="sinfante@correo.sic.gov.co"/>
    <hyperlink ref="AN217" r:id="rId86" display="jagarcia@correo.sic.gov.co"/>
    <hyperlink ref="AN541" r:id="rId87" display="itorres@correo.sic.gov.co"/>
    <hyperlink ref="AN411" r:id="rId88" display="bprieto@correo.sic.gov.co"/>
    <hyperlink ref="AN338" r:id="rId89" display="dmorales@correo.sic.gov.co"/>
    <hyperlink ref="AN579" r:id="rId90" display="czuluaga@correo.sic.gov.co"/>
    <hyperlink ref="AN534" r:id="rId91" display="jtolosa@correo.sic.gov.co"/>
    <hyperlink ref="AN247" r:id="rId92" display="lguarin@correo.sic.gov.co"/>
    <hyperlink ref="AN360" r:id="rId93"/>
    <hyperlink ref="AN443" r:id="rId94" display="drivera@correo.sic.gov.co"/>
    <hyperlink ref="AN371" r:id="rId95" display="mospina@correo.sic.gov.co"/>
    <hyperlink ref="AN105" r:id="rId96" display="lcastell@correo.sic.gov.co"/>
    <hyperlink ref="AN478" r:id="rId97" display="aromero@correo.sic.gov.co"/>
    <hyperlink ref="AN432" r:id="rId98" display="drestrepo@correo.sic.gov.co"/>
    <hyperlink ref="AN515" r:id="rId99" display="sserrano@correo.sic.gov.co"/>
    <hyperlink ref="AN174" r:id="rId100" display="eduarte@correo.sic.gov.co"/>
    <hyperlink ref="AN387" r:id="rId101" display="lpena@correo.sic.gov.co"/>
    <hyperlink ref="AN117" r:id="rId102"/>
    <hyperlink ref="AN527" r:id="rId103"/>
    <hyperlink ref="AN102" r:id="rId104"/>
    <hyperlink ref="AN188" r:id="rId105"/>
    <hyperlink ref="AN461" r:id="rId106" display="drodriguez@correo.sic.gov.co"/>
    <hyperlink ref="AN31" r:id="rId107"/>
    <hyperlink ref="AN228" r:id="rId108" display="hgiraldo@correo.sic.gov.co"/>
    <hyperlink ref="AN440" r:id="rId109"/>
    <hyperlink ref="AN361" r:id="rId110"/>
    <hyperlink ref="AN542" r:id="rId111"/>
    <hyperlink ref="AN55" r:id="rId112"/>
    <hyperlink ref="AN63" r:id="rId113"/>
    <hyperlink ref="AN373" r:id="rId114"/>
    <hyperlink ref="AN573" r:id="rId115"/>
    <hyperlink ref="AN74" r:id="rId116" display="mailto:acabarcas@correo.sic.gov.co"/>
    <hyperlink ref="AN65" r:id="rId117"/>
    <hyperlink ref="AN341" r:id="rId118"/>
    <hyperlink ref="AN289" r:id="rId119" display="clievano@correo.sic.gov.co"/>
    <hyperlink ref="AN49" r:id="rId120"/>
    <hyperlink ref="AN227" r:id="rId121" display="agiraldo@correo.sic.gov.co"/>
    <hyperlink ref="AN262" r:id="rId122" display="jpherrera@correo.sic.gov.co"/>
    <hyperlink ref="AN403" r:id="rId123"/>
    <hyperlink ref="AN45" r:id="rId124"/>
    <hyperlink ref="AN284" r:id="rId125" display="jlaverde@correo.sic.gov.co"/>
    <hyperlink ref="AN522" r:id="rId126"/>
    <hyperlink ref="AN401" r:id="rId127" display="mpimienta@correo.sic.gov.co"/>
    <hyperlink ref="AN171" r:id="rId128" display="edominguez@correo.sic.gov.co"/>
    <hyperlink ref="AN552" r:id="rId129"/>
    <hyperlink ref="AN575" r:id="rId130"/>
    <hyperlink ref="AN340" r:id="rId131" display="bmorales@correo.sic.gov.co"/>
    <hyperlink ref="AN433" r:id="rId132"/>
    <hyperlink ref="AN268" r:id="rId133"/>
    <hyperlink ref="AN485" r:id="rId134"/>
    <hyperlink ref="AN89" r:id="rId135"/>
    <hyperlink ref="AN298" r:id="rId136"/>
    <hyperlink ref="AN353" r:id="rId137"/>
    <hyperlink ref="AN10" r:id="rId138"/>
    <hyperlink ref="AN46" r:id="rId139"/>
    <hyperlink ref="AN219" r:id="rId140" display="cbgarcia@correo.sic.gov.co"/>
    <hyperlink ref="AN182" r:id="rId141"/>
    <hyperlink ref="AN524" r:id="rId142"/>
    <hyperlink ref="AN132" r:id="rId143" display="mchinchilla@correo.sic.gov.co"/>
    <hyperlink ref="AN94" r:id="rId144" display="dcaro@correo.sic.gov.co"/>
    <hyperlink ref="AN162" r:id="rId145"/>
    <hyperlink ref="AN445" r:id="rId146"/>
    <hyperlink ref="AN568" r:id="rId147"/>
    <hyperlink ref="AN497" r:id="rId148"/>
    <hyperlink ref="AN447" r:id="rId149"/>
    <hyperlink ref="AN372" r:id="rId150"/>
    <hyperlink ref="AN557" r:id="rId151"/>
    <hyperlink ref="AN321" r:id="rId152"/>
    <hyperlink ref="AN514" r:id="rId153" display="jserrano@correo.sic.gov.co"/>
    <hyperlink ref="AN207" r:id="rId154"/>
    <hyperlink ref="AN80" r:id="rId155"/>
    <hyperlink ref="AN376" r:id="rId156"/>
    <hyperlink ref="AN81" r:id="rId157"/>
    <hyperlink ref="AN210" r:id="rId158"/>
    <hyperlink ref="AN363" r:id="rId159" display="forjuela@correo.sic.gov.co"/>
    <hyperlink ref="AN67" r:id="rId160"/>
    <hyperlink ref="AN580" r:id="rId161" display="lzuluaga@correo.sic.gov.co"/>
    <hyperlink ref="AN412" r:id="rId162" display="aprieto@correo.sic.gov.co"/>
    <hyperlink ref="AN312" r:id="rId163"/>
    <hyperlink ref="AN236" r:id="rId164" display="dgonzalez@correo.sic.gov.co"/>
    <hyperlink ref="AN322" r:id="rId165" display="fmrodriguez@correo.sic.gov.co"/>
    <hyperlink ref="AN326" r:id="rId166" display="jmendez@correo.sic.gov.co"/>
    <hyperlink ref="AN69" r:id="rId167" display="jbustamante@correo.sic.gov.co"/>
    <hyperlink ref="AN418" r:id="rId168" display="lzuluaga@correo.sic.gov.co"/>
    <hyperlink ref="AN99" r:id="rId169"/>
    <hyperlink ref="AN502" r:id="rId170"/>
    <hyperlink ref="AN529" r:id="rId171"/>
    <hyperlink ref="AN451" r:id="rId172"/>
    <hyperlink ref="AN7" r:id="rId173"/>
    <hyperlink ref="AN281" r:id="rId174"/>
    <hyperlink ref="AN407" r:id="rId175" display="mpolo@correo.sic.gov.co"/>
    <hyperlink ref="AN238" r:id="rId176" display="ogonzalez@correo.sic.gov.co"/>
    <hyperlink ref="AN455" r:id="rId177"/>
    <hyperlink ref="AN419" r:id="rId178"/>
    <hyperlink ref="AN355" r:id="rId179"/>
    <hyperlink ref="AN397" r:id="rId180"/>
    <hyperlink ref="AN330" r:id="rId181" display="avilla@correo.sic.gov.co"/>
    <hyperlink ref="AN453" r:id="rId182"/>
    <hyperlink ref="AN448" r:id="rId183"/>
    <hyperlink ref="AN553" r:id="rId184"/>
    <hyperlink ref="AN30" r:id="rId185"/>
    <hyperlink ref="AN456" r:id="rId186"/>
    <hyperlink ref="AN164" r:id="rId187" display="tdiaz@correo.sic.gov.co"/>
    <hyperlink ref="AN181" r:id="rId188"/>
    <hyperlink ref="AN459" r:id="rId189"/>
    <hyperlink ref="AN309" r:id="rId190" display="dmarino@correo.sic.gov.co"/>
    <hyperlink ref="AN272" r:id="rId191"/>
    <hyperlink ref="AN512" r:id="rId192" display="msegura@correo.sic.gov.co"/>
    <hyperlink ref="AN561" r:id="rId193"/>
    <hyperlink ref="AN370" r:id="rId194" display="aospina@correo.sic.gov.co"/>
    <hyperlink ref="AN454" r:id="rId195"/>
    <hyperlink ref="AN416" r:id="rId196" display="fpuentes@correo.sic.gov.co"/>
    <hyperlink ref="AN563" r:id="rId197"/>
    <hyperlink ref="AN304" r:id="rId198" display="lmancera@correo.sic.gov.co"/>
    <hyperlink ref="AN525" r:id="rId199"/>
    <hyperlink ref="AN51" r:id="rId200"/>
    <hyperlink ref="AN114" r:id="rId201"/>
    <hyperlink ref="AN539" r:id="rId202"/>
    <hyperlink ref="AN104" r:id="rId203"/>
    <hyperlink ref="AN339" r:id="rId204"/>
    <hyperlink ref="AN209" r:id="rId205"/>
    <hyperlink ref="AN140" r:id="rId206"/>
    <hyperlink ref="AN271" r:id="rId207"/>
    <hyperlink ref="AN327" r:id="rId208"/>
    <hyperlink ref="AN318" r:id="rId209"/>
    <hyperlink ref="AN119" r:id="rId210" display="bicastro@correo.sic.gov.co"/>
    <hyperlink ref="AN500" r:id="rId211"/>
    <hyperlink ref="AN218" r:id="rId212"/>
    <hyperlink ref="AN229" r:id="rId213"/>
    <hyperlink ref="AN258" r:id="rId214"/>
    <hyperlink ref="AN507" r:id="rId215" display="msanchez@correo.sic.gov.co"/>
    <hyperlink ref="AN193" r:id="rId216"/>
    <hyperlink ref="AN120" r:id="rId217"/>
    <hyperlink ref="AN192" r:id="rId218" display="pflorez@correo.sic.gov.co"/>
    <hyperlink ref="AN224" r:id="rId219"/>
    <hyperlink ref="AN274" r:id="rId220"/>
    <hyperlink ref="AN6" r:id="rId221"/>
    <hyperlink ref="AN37" r:id="rId222" display="gbacca@correo.sic.gov.co"/>
    <hyperlink ref="AN54" r:id="rId223"/>
    <hyperlink ref="AN406" r:id="rId224" display="dpolo@correo.sic.gov.co"/>
    <hyperlink ref="AN196" r:id="rId225"/>
    <hyperlink ref="AN154" r:id="rId226"/>
    <hyperlink ref="AN84" r:id="rId227" display="rcamacho@correo.sic.gov.co"/>
    <hyperlink ref="AN365" r:id="rId228"/>
    <hyperlink ref="AN536" r:id="rId229"/>
    <hyperlink ref="AN32" r:id="rId230"/>
    <hyperlink ref="AN380" r:id="rId231" display="oparra@correo.sic.gov.co"/>
    <hyperlink ref="AN2" r:id="rId232"/>
    <hyperlink ref="AN519" r:id="rId233" display="csilva@correo.sic.gov.co"/>
    <hyperlink ref="AN208" r:id="rId234" display="bgarcia@correo.sic.gov.co"/>
    <hyperlink ref="AN559" r:id="rId235" display="pvargas@correo.sic.gov.co"/>
    <hyperlink ref="AN70" r:id="rId236"/>
    <hyperlink ref="AN510" r:id="rId237" display="jsandoval@correo.sic.gov.co"/>
    <hyperlink ref="AN144" r:id="rId238" display="scorena@correo.sic.gov.co"/>
    <hyperlink ref="AN29" r:id="rId239" display="eariza@correo.sic.gov.co"/>
    <hyperlink ref="AN152" r:id="rId240" display="rcortes@correo.sic.gov.co"/>
    <hyperlink ref="AN303" r:id="rId241"/>
    <hyperlink ref="AN125" r:id="rId242" display="ncepeda@correo.sic.gov.co"/>
    <hyperlink ref="AN565" r:id="rId243" display="avelandia@correo.sic.gov.co"/>
    <hyperlink ref="AN200" r:id="rId244" display="lfranco@correo.sic.gov.co"/>
    <hyperlink ref="AN328" r:id="rId245"/>
    <hyperlink ref="AN523" r:id="rId246" display="fsosa@correo.sic.gov.co"/>
    <hyperlink ref="AN301" r:id="rId247" display="nlugo@correo.sic.gov.co"/>
    <hyperlink ref="AN115" r:id="rId248" display="lcastillo@correo.sic.gov.co"/>
    <hyperlink ref="AN22" r:id="rId249"/>
    <hyperlink ref="AN351" r:id="rId250" display="anavarro@correo.sic.gov.co"/>
    <hyperlink ref="AN112" r:id="rId251"/>
    <hyperlink ref="AN183" r:id="rId252" display="gespitia@correo.sic.gov.co"/>
    <hyperlink ref="AN48" r:id="rId253" display="ybecerra@correo.sic.gov.co"/>
    <hyperlink ref="AN366" r:id="rId254"/>
    <hyperlink ref="AN191" r:id="rId255" display="efigueroa@correo.sic.gov.co"/>
    <hyperlink ref="AN315" r:id="rId256" display="pmartinez@correo.sic.gov.co"/>
    <hyperlink ref="AN437" r:id="rId257" display="wrigueros@correo.sic.gov.co"/>
    <hyperlink ref="AN409" r:id="rId258" display="rposse@correo.sic.gov.co"/>
    <hyperlink ref="AN499" r:id="rId259" display="lesanchez@correo.sic.gov.co"/>
    <hyperlink ref="AN57" r:id="rId260" display="obernal@correo.sic.gov.co"/>
    <hyperlink ref="AN511" r:id="rId261" display="ssandoval@correo.sic.gov.co"/>
    <hyperlink ref="AN359" r:id="rId262"/>
    <hyperlink ref="AN176" r:id="rId263" display="hduque@correo.sic.gov.co"/>
    <hyperlink ref="AN457" r:id="rId264" display="mrodriguez@correo.sic.gov.co"/>
    <hyperlink ref="AN44" r:id="rId265"/>
    <hyperlink ref="AN300" r:id="rId266" display="blozano@correo.sic.gov.co"/>
    <hyperlink ref="AN441" r:id="rId267"/>
    <hyperlink ref="AN124" r:id="rId268" display="jcepeda@correo.sic.gov.co"/>
    <hyperlink ref="AN489" r:id="rId269"/>
    <hyperlink ref="AN337" r:id="rId270" display="cmorales@correo.sic.gov.co"/>
    <hyperlink ref="AN494" r:id="rId271" display="wsalazar@correo.sic.gov.co"/>
    <hyperlink ref="AN86" r:id="rId272"/>
    <hyperlink ref="AN75" r:id="rId273" display="dcabeza@correo.sic.gov.co"/>
    <hyperlink ref="AN116" r:id="rId274" display="rcastillo@correo.sic.gov.co"/>
    <hyperlink ref="AN342" r:id="rId275" display="hmoreno@correo.sic.gov.co"/>
    <hyperlink ref="AN482" r:id="rId276" display="mrueda@correo.sic.gov.co"/>
    <hyperlink ref="AN467" r:id="rId277" display="srodriguez@correo.sic.gov.co"/>
    <hyperlink ref="AN197" r:id="rId278" display="laforero@correo.sic.gov.co"/>
    <hyperlink ref="AN19" r:id="rId279" display="jaquite@correo.sic.gov.co"/>
    <hyperlink ref="AN146" r:id="rId280" display="jcorrales@correo.sic.gov.co"/>
    <hyperlink ref="AN413" r:id="rId281" display="amprieto@correo.sic.gov.co"/>
    <hyperlink ref="AN135" r:id="rId282"/>
    <hyperlink ref="AN42" r:id="rId283" display="cbarrera@correo.sic.gov.co"/>
    <hyperlink ref="AN566" r:id="rId284" display="fvelandia@correo.sic.gov.co"/>
    <hyperlink ref="AN107" r:id="rId285" display="wcastellanos@correo.sic.gov.co"/>
    <hyperlink ref="AN290" r:id="rId286" display="ylobo@correo.sic.gov.co"/>
    <hyperlink ref="AN244" r:id="rId287" display="jagonzalez@correo.sic.gov.co"/>
    <hyperlink ref="AN356" r:id="rId288" display="mnieto@correo.sic.gov.co"/>
    <hyperlink ref="AN4" r:id="rId289"/>
    <hyperlink ref="AN491" r:id="rId290" display="psalamanca@correo.sic.gov.co"/>
    <hyperlink ref="AN540" r:id="rId291" display="gtorres@correo.sic.gov.co"/>
    <hyperlink ref="AN39" r:id="rId292" display="nballen@correo.sic.gov.co"/>
    <hyperlink ref="AN126" r:id="rId293"/>
    <hyperlink ref="AN311" r:id="rId294" display="mmartin@correo.sic.gov.co"/>
    <hyperlink ref="AN199" r:id="rId295" display="lefranco@correo.sic.gov.co"/>
    <hyperlink ref="AN151" r:id="rId296" display="micortes@correo.sic.gov.co"/>
    <hyperlink ref="AN501" r:id="rId297"/>
    <hyperlink ref="AN345" r:id="rId298" display="jmunevar@correo.sic.gov.co"/>
    <hyperlink ref="AN431" r:id="rId299"/>
    <hyperlink ref="AN493" r:id="rId300"/>
    <hyperlink ref="AN33" r:id="rId301"/>
    <hyperlink ref="AN280" r:id="rId302" display="ilara@correo.sic.gov.co"/>
    <hyperlink ref="AN26" r:id="rId303" display="yarias@correo.sic.gov.co"/>
    <hyperlink ref="AN11" r:id="rId304"/>
    <hyperlink ref="AN3" r:id="rId305" display="macevedo@correo.sic.gov.co"/>
    <hyperlink ref="AN93" r:id="rId306"/>
    <hyperlink ref="AN344" r:id="rId307" display="jmoya@correo.sic.gov.co "/>
    <hyperlink ref="AN438" r:id="rId308"/>
    <hyperlink ref="AN382" r:id="rId309" display="alparra@correo.sic.gov.co"/>
    <hyperlink ref="AN137" r:id="rId310"/>
    <hyperlink ref="AN350" r:id="rId311"/>
    <hyperlink ref="AN158" r:id="rId312" display="ncuestas@correo.sic.gov.co"/>
    <hyperlink ref="AN275" r:id="rId313"/>
    <hyperlink ref="AN402" r:id="rId314"/>
    <hyperlink ref="AN490" r:id="rId315"/>
    <hyperlink ref="AN106" r:id="rId316"/>
    <hyperlink ref="AN177" r:id="rId317"/>
    <hyperlink ref="AN505" r:id="rId318"/>
    <hyperlink ref="AN246" r:id="rId319"/>
    <hyperlink ref="AN560" r:id="rId320"/>
    <hyperlink ref="AN452" r:id="rId321"/>
    <hyperlink ref="AN16" r:id="rId322"/>
    <hyperlink ref="AN465" r:id="rId323" display="jorodriguez@correo.sic.gov.co"/>
    <hyperlink ref="AN184" r:id="rId324"/>
    <hyperlink ref="AN369" r:id="rId325"/>
    <hyperlink ref="AN570" r:id="rId326"/>
    <hyperlink ref="AN492" r:id="rId327"/>
    <hyperlink ref="AN216" r:id="rId328"/>
    <hyperlink ref="AN62" r:id="rId329"/>
    <hyperlink ref="AN427" r:id="rId330"/>
    <hyperlink ref="AN71" r:id="rId331"/>
    <hyperlink ref="AN242" r:id="rId332"/>
    <hyperlink ref="AN535" r:id="rId333"/>
    <hyperlink ref="AN446" r:id="rId334" display="arobayo@correo.sic.gov.co"/>
    <hyperlink ref="AN477" r:id="rId335" display="droldan@correo.sic.gov.co"/>
    <hyperlink ref="AN302" r:id="rId336"/>
    <hyperlink ref="AN293" r:id="rId337" display="clopez@correo.sic.gov.co"/>
    <hyperlink ref="AN92" r:id="rId338"/>
    <hyperlink ref="AN267" r:id="rId339" display="mailto:shuertas@correo.sic.gov.co"/>
    <hyperlink ref="AN292" r:id="rId340" display="jlopez@correo.sic.gov.co"/>
    <hyperlink ref="AN237" r:id="rId341" display="jvgonzalez@correo.sic.gov.co"/>
    <hyperlink ref="AN178" r:id="rId342" display="lpduran@correo.sic.gov.co"/>
    <hyperlink ref="AN574" r:id="rId343"/>
    <hyperlink ref="AN214" r:id="rId344"/>
    <hyperlink ref="AN225" r:id="rId345" display="dgil@correo.sic.gov.co"/>
    <hyperlink ref="AN521" r:id="rId346" display="rsoacha@correo.sic.gov.co"/>
    <hyperlink ref="AN425" r:id="rId347"/>
    <hyperlink ref="AN460" r:id="rId348"/>
    <hyperlink ref="AN245" r:id="rId349"/>
    <hyperlink ref="AN343" r:id="rId350"/>
    <hyperlink ref="AN87" r:id="rId351"/>
    <hyperlink ref="AN14" r:id="rId352"/>
    <hyperlink ref="AN34" r:id="rId353"/>
    <hyperlink ref="AN113" r:id="rId354"/>
    <hyperlink ref="AN98" r:id="rId355" display="mailto:ccarrillor@sic.gov.co"/>
    <hyperlink ref="AN147" r:id="rId356" display="mailto:ecorrales@sic.gov.co"/>
    <hyperlink ref="AN310" r:id="rId357" display="mailto:mmarti@sic.gov.co"/>
    <hyperlink ref="AN364" r:id="rId358" display="mailto:dorozco@sic.gov.co"/>
    <hyperlink ref="AN396" r:id="rId359" display="mailto:jcperez@sic.gov.co"/>
    <hyperlink ref="AN424" r:id="rId360"/>
    <hyperlink ref="AN436" r:id="rId361" display="mailto:jrico@sic.gov.co"/>
    <hyperlink ref="AN495" r:id="rId362" display="mailto:jlsalazar@sic.gov.co"/>
    <hyperlink ref="AN506" r:id="rId363" display="mailto:jsanchezs@sic.gov.co"/>
    <hyperlink ref="AN537" r:id="rId364" display="mailto:htorregoza@sic.gov.co"/>
    <hyperlink ref="AN73" r:id="rId365"/>
    <hyperlink ref="AN377" r:id="rId366"/>
    <hyperlink ref="AN43" r:id="rId367"/>
    <hyperlink ref="AN538" r:id="rId368"/>
    <hyperlink ref="AN211" r:id="rId369"/>
    <hyperlink ref="AN198" r:id="rId370"/>
    <hyperlink ref="AN577" r:id="rId371"/>
    <hyperlink ref="AN243" r:id="rId372"/>
    <hyperlink ref="AN325" r:id="rId373"/>
    <hyperlink ref="AN203" r:id="rId374"/>
    <hyperlink ref="AN288" r:id="rId375"/>
    <hyperlink ref="AN393" r:id="rId376"/>
    <hyperlink ref="AN464" r:id="rId377"/>
    <hyperlink ref="AN398" r:id="rId378"/>
    <hyperlink ref="AN381" r:id="rId379"/>
    <hyperlink ref="AN40" r:id="rId380"/>
    <hyperlink ref="AN155" r:id="rId381"/>
    <hyperlink ref="AN296" r:id="rId382"/>
    <hyperlink ref="AN475" r:id="rId383"/>
    <hyperlink ref="AN96" r:id="rId384"/>
    <hyperlink ref="AN332" r:id="rId385"/>
    <hyperlink ref="AN420" r:id="rId386"/>
    <hyperlink ref="AN572" r:id="rId387"/>
    <hyperlink ref="AN426" r:id="rId388"/>
    <hyperlink ref="AN316" r:id="rId389"/>
    <hyperlink ref="AN169" r:id="rId390"/>
    <hyperlink ref="AN60" r:id="rId391"/>
    <hyperlink ref="AN263" r:id="rId392"/>
    <hyperlink ref="AN260" r:id="rId393"/>
    <hyperlink ref="AN476" r:id="rId394"/>
    <hyperlink ref="AN469" r:id="rId395"/>
    <hyperlink ref="AN261" r:id="rId396"/>
    <hyperlink ref="AN35" r:id="rId397"/>
    <hyperlink ref="AN367" r:id="rId398"/>
    <hyperlink ref="AN36" r:id="rId399"/>
    <hyperlink ref="AN249" r:id="rId400"/>
    <hyperlink ref="AN329" r:id="rId401"/>
    <hyperlink ref="AN335" r:id="rId402"/>
    <hyperlink ref="AN392" r:id="rId403"/>
    <hyperlink ref="AN449" r:id="rId404"/>
    <hyperlink ref="AN265" r:id="rId405"/>
    <hyperlink ref="AN517" r:id="rId406"/>
    <hyperlink ref="AN240" r:id="rId407"/>
    <hyperlink ref="AN429" r:id="rId408"/>
    <hyperlink ref="AN528" r:id="rId409" display="mailto:stamayor@sic.gov.co"/>
    <hyperlink ref="AN394" r:id="rId410" display="mailto:eperez@sic.gov.co"/>
    <hyperlink ref="AN400" r:id="rId411" display="mailto:acpetro@sic.gov.co"/>
    <hyperlink ref="AN110" r:id="rId412" display="mailto:ycastiblanco@sic.gov.co"/>
    <hyperlink ref="AN127" r:id="rId413"/>
    <hyperlink ref="AN253" r:id="rId414" display="mailto:lguisao@sic.gov.co"/>
    <hyperlink ref="AN264" r:id="rId415" display="mailto:schoyos@sic.gov.co"/>
    <hyperlink ref="AN205" r:id="rId416"/>
    <hyperlink ref="AN109" r:id="rId417" display="mailto:ljcastella@sic.gov.co"/>
    <hyperlink ref="AN101" r:id="rId418" display="mailto:jacarvajal@sic.gov.co"/>
    <hyperlink ref="AN390" r:id="rId419"/>
    <hyperlink ref="AN180" r:id="rId420"/>
    <hyperlink ref="AN17" r:id="rId421" display="mailto:malzater@sic.gov.co"/>
    <hyperlink ref="AN230" r:id="rId422" display="mailto:mgomez@sic.gov.co"/>
    <hyperlink ref="AN88" r:id="rId423" display="mailto:jcanizalez@sic.gov.co"/>
    <hyperlink ref="AN487" r:id="rId424" display="mailto:dsabogal@sic.gov.co"/>
    <hyperlink ref="AN201" r:id="rId425" display="mailto:ggalvis@sic.gov.co"/>
    <hyperlink ref="AN252" r:id="rId426" display="mailto:pguillen@sic.gov.co"/>
    <hyperlink ref="AN172" r:id="rId427" display="mailto:ydoncel@sic.gov.co"/>
    <hyperlink ref="AN324" r:id="rId428" display="mailto:jemena@sic.gov.co"/>
    <hyperlink ref="AN21" r:id="rId429" display="mailto:laranguren@sic.gov.co"/>
    <hyperlink ref="AN287" r:id="rId430" display="mailto:jmleonb@sic.gov.co"/>
    <hyperlink ref="AN422" r:id="rId431"/>
    <hyperlink ref="AN305" r:id="rId432"/>
    <hyperlink ref="AN526" r:id="rId433"/>
    <hyperlink ref="AN222" r:id="rId434"/>
    <hyperlink ref="AN348" r:id="rId435" display="mailto:dmunoz@sic.gov.co"/>
    <hyperlink ref="AN405" r:id="rId436" display="mailto:cpolanco@sic.gov.co"/>
    <hyperlink ref="AN508" r:id="rId437" display="mailto:ksanchez@sic.gov.co"/>
    <hyperlink ref="AN59" r:id="rId438"/>
    <hyperlink ref="AN462" r:id="rId439"/>
  </hyperlinks>
  <pageMargins left="1.5354330708661419" right="0.74803149606299213" top="0.35433070866141736" bottom="0.43307086614173229" header="0.15748031496062992" footer="0"/>
  <pageSetup paperSize="120" scale="90" orientation="landscape" r:id="rId440"/>
  <headerFooter alignWithMargins="0"/>
  <drawing r:id="rId441"/>
  <legacyDrawing r:id="rId442"/>
  <mc:AlternateContent xmlns:mc="http://schemas.openxmlformats.org/markup-compatibility/2006">
    <mc:Choice Requires="x14">
      <controls>
        <mc:AlternateContent xmlns:mc="http://schemas.openxmlformats.org/markup-compatibility/2006">
          <mc:Choice Requires="x14">
            <control shapeId="11265" r:id="rId443" name="Button 1">
              <controlPr defaultSize="0" print="0" autoFill="0" autoPict="0" macro="[4]!CERTIFICACION">
                <anchor moveWithCells="1" sizeWithCells="1">
                  <from>
                    <xdr:col>57</xdr:col>
                    <xdr:colOff>123825</xdr:colOff>
                    <xdr:row>0</xdr:row>
                    <xdr:rowOff>161925</xdr:rowOff>
                  </from>
                  <to>
                    <xdr:col>58</xdr:col>
                    <xdr:colOff>247650</xdr:colOff>
                    <xdr:row>2</xdr:row>
                    <xdr:rowOff>0</xdr:rowOff>
                  </to>
                </anchor>
              </controlPr>
            </control>
          </mc:Choice>
        </mc:AlternateContent>
        <mc:AlternateContent xmlns:mc="http://schemas.openxmlformats.org/markup-compatibility/2006">
          <mc:Choice Requires="x14">
            <control shapeId="11279" r:id="rId444" name="Button 15">
              <controlPr defaultSize="0" print="0" autoFill="0" autoPict="0" macro="[3]!CERTIFICACION">
                <anchor moveWithCells="1" sizeWithCells="1">
                  <from>
                    <xdr:col>57</xdr:col>
                    <xdr:colOff>123825</xdr:colOff>
                    <xdr:row>0</xdr:row>
                    <xdr:rowOff>0</xdr:rowOff>
                  </from>
                  <to>
                    <xdr:col>58</xdr:col>
                    <xdr:colOff>247650</xdr:colOff>
                    <xdr:row>0</xdr:row>
                    <xdr:rowOff>352425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H14" sqref="H14"/>
    </sheetView>
  </sheetViews>
  <sheetFormatPr baseColWidth="10" defaultRowHeight="15" x14ac:dyDescent="0.25"/>
  <sheetData>
    <row r="1" spans="1:5" ht="105" x14ac:dyDescent="0.25">
      <c r="A1" t="s">
        <v>2</v>
      </c>
      <c r="B1" s="1" t="s">
        <v>4</v>
      </c>
      <c r="C1" s="1" t="s">
        <v>7</v>
      </c>
      <c r="D1" s="10" t="s">
        <v>3</v>
      </c>
      <c r="E1" s="10" t="s">
        <v>2696</v>
      </c>
    </row>
    <row r="2" spans="1:5" x14ac:dyDescent="0.25">
      <c r="A2" t="s">
        <v>15</v>
      </c>
      <c r="B2" t="s">
        <v>2593</v>
      </c>
      <c r="C2" t="s">
        <v>19</v>
      </c>
      <c r="D2" t="s">
        <v>37</v>
      </c>
      <c r="E2" t="s">
        <v>2697</v>
      </c>
    </row>
    <row r="3" spans="1:5" x14ac:dyDescent="0.25">
      <c r="A3" t="s">
        <v>16</v>
      </c>
      <c r="B3" t="s">
        <v>17</v>
      </c>
      <c r="C3" t="s">
        <v>20</v>
      </c>
      <c r="D3" t="s">
        <v>38</v>
      </c>
      <c r="E3" t="s">
        <v>2698</v>
      </c>
    </row>
    <row r="4" spans="1:5" x14ac:dyDescent="0.25">
      <c r="B4" t="s">
        <v>18</v>
      </c>
      <c r="C4" t="s">
        <v>21</v>
      </c>
    </row>
    <row r="5" spans="1:5" x14ac:dyDescent="0.25">
      <c r="B5" t="s">
        <v>2592</v>
      </c>
      <c r="C5" t="s">
        <v>22</v>
      </c>
    </row>
    <row r="6" spans="1:5" x14ac:dyDescent="0.25">
      <c r="C6" t="s">
        <v>23</v>
      </c>
    </row>
    <row r="7" spans="1:5" x14ac:dyDescent="0.25">
      <c r="C7" t="s">
        <v>24</v>
      </c>
    </row>
    <row r="8" spans="1:5" x14ac:dyDescent="0.25">
      <c r="C8" t="s">
        <v>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14"/>
  <sheetViews>
    <sheetView topLeftCell="M5" workbookViewId="0">
      <selection activeCell="P13" sqref="P13"/>
    </sheetView>
  </sheetViews>
  <sheetFormatPr baseColWidth="10" defaultRowHeight="34.5" customHeight="1" x14ac:dyDescent="0.25"/>
  <cols>
    <col min="1" max="1" width="32.28515625" style="286" customWidth="1"/>
    <col min="2" max="2" width="18.7109375" style="308" customWidth="1"/>
    <col min="3" max="3" width="22.85546875" style="309" customWidth="1"/>
    <col min="4" max="4" width="20.85546875" style="309" customWidth="1"/>
    <col min="5" max="5" width="19" style="309" customWidth="1"/>
    <col min="6" max="6" width="40.28515625" style="309" customWidth="1"/>
    <col min="7" max="7" width="23.7109375" style="309" customWidth="1"/>
    <col min="8" max="8" width="24.7109375" style="309" customWidth="1"/>
    <col min="9" max="9" width="19.7109375" style="309" customWidth="1"/>
    <col min="10" max="10" width="48" style="310" customWidth="1"/>
    <col min="11" max="11" width="22.7109375" style="289" customWidth="1"/>
    <col min="12" max="12" width="26" style="289" customWidth="1"/>
    <col min="13" max="13" width="28.7109375" style="289" customWidth="1"/>
    <col min="14" max="14" width="37" style="289" customWidth="1"/>
    <col min="15" max="15" width="31" style="289" customWidth="1"/>
    <col min="16" max="16" width="31.7109375" style="289" customWidth="1"/>
    <col min="17" max="17" width="19.7109375" style="311" customWidth="1"/>
    <col min="18" max="18" width="21.7109375" style="311" customWidth="1"/>
    <col min="19" max="19" width="31.7109375" style="311" customWidth="1"/>
    <col min="20" max="20" width="11.42578125" style="286"/>
    <col min="21" max="21" width="0" style="286" hidden="1" customWidth="1"/>
    <col min="22" max="22" width="32.5703125" style="286" hidden="1" customWidth="1"/>
    <col min="23" max="61" width="6.5703125" style="286" hidden="1" customWidth="1"/>
    <col min="62" max="62" width="0" style="286" hidden="1" customWidth="1"/>
    <col min="63" max="16384" width="11.42578125" style="286"/>
  </cols>
  <sheetData>
    <row r="1" spans="1:61" ht="34.5" customHeight="1" x14ac:dyDescent="0.25">
      <c r="A1" s="330"/>
      <c r="B1" s="330"/>
      <c r="C1" s="331" t="s">
        <v>2700</v>
      </c>
      <c r="D1" s="332"/>
      <c r="E1" s="332"/>
      <c r="F1" s="332"/>
      <c r="G1" s="332"/>
      <c r="H1" s="332"/>
      <c r="I1" s="332"/>
      <c r="J1" s="332"/>
      <c r="K1" s="332"/>
      <c r="L1" s="332"/>
      <c r="M1" s="332"/>
      <c r="N1" s="332"/>
      <c r="O1" s="332"/>
      <c r="P1" s="332"/>
      <c r="Q1" s="332"/>
      <c r="R1" s="332"/>
      <c r="S1" s="333"/>
      <c r="V1" s="287" t="s">
        <v>2701</v>
      </c>
      <c r="W1" s="288" t="s">
        <v>2702</v>
      </c>
      <c r="X1" s="288" t="s">
        <v>2703</v>
      </c>
      <c r="Y1" s="288" t="s">
        <v>2704</v>
      </c>
      <c r="Z1" s="288" t="s">
        <v>2705</v>
      </c>
      <c r="AA1" s="288" t="s">
        <v>2706</v>
      </c>
      <c r="AB1" s="288" t="s">
        <v>2707</v>
      </c>
      <c r="AC1" s="288" t="s">
        <v>2708</v>
      </c>
      <c r="AD1" s="288" t="s">
        <v>2709</v>
      </c>
      <c r="AE1" s="288" t="s">
        <v>2710</v>
      </c>
      <c r="AF1" s="288" t="s">
        <v>2711</v>
      </c>
      <c r="AG1" s="288" t="s">
        <v>2712</v>
      </c>
      <c r="AH1" s="288" t="s">
        <v>2713</v>
      </c>
      <c r="AI1" s="288" t="s">
        <v>2714</v>
      </c>
      <c r="AJ1" s="288" t="s">
        <v>2715</v>
      </c>
      <c r="AK1" s="288" t="s">
        <v>2716</v>
      </c>
      <c r="AL1" s="288" t="s">
        <v>2717</v>
      </c>
      <c r="AM1" s="288" t="s">
        <v>2718</v>
      </c>
      <c r="AN1" s="289" t="s">
        <v>2719</v>
      </c>
      <c r="AO1" s="289" t="s">
        <v>2720</v>
      </c>
      <c r="AP1" s="289" t="s">
        <v>2721</v>
      </c>
      <c r="AQ1" s="289" t="s">
        <v>2722</v>
      </c>
    </row>
    <row r="2" spans="1:61" ht="34.5" customHeight="1" x14ac:dyDescent="0.25">
      <c r="A2" s="330"/>
      <c r="B2" s="330"/>
      <c r="C2" s="334"/>
      <c r="D2" s="335"/>
      <c r="E2" s="335"/>
      <c r="F2" s="335"/>
      <c r="G2" s="335"/>
      <c r="H2" s="335"/>
      <c r="I2" s="335"/>
      <c r="J2" s="335"/>
      <c r="K2" s="335"/>
      <c r="L2" s="335"/>
      <c r="M2" s="335"/>
      <c r="N2" s="335"/>
      <c r="O2" s="335"/>
      <c r="P2" s="335"/>
      <c r="Q2" s="335"/>
      <c r="R2" s="335"/>
      <c r="S2" s="336"/>
      <c r="V2" s="287" t="s">
        <v>2723</v>
      </c>
      <c r="W2" s="290" t="s">
        <v>2724</v>
      </c>
      <c r="X2" s="291" t="s">
        <v>2725</v>
      </c>
      <c r="Y2" s="292" t="s">
        <v>2726</v>
      </c>
      <c r="Z2" s="292" t="s">
        <v>2727</v>
      </c>
      <c r="AA2" s="293" t="s">
        <v>2728</v>
      </c>
      <c r="AB2" s="294" t="s">
        <v>2729</v>
      </c>
      <c r="AC2" s="295" t="s">
        <v>2730</v>
      </c>
      <c r="AD2" s="294" t="s">
        <v>2731</v>
      </c>
      <c r="AE2" s="294" t="s">
        <v>2732</v>
      </c>
      <c r="AF2" s="296" t="s">
        <v>2733</v>
      </c>
      <c r="AG2" s="294" t="s">
        <v>2734</v>
      </c>
      <c r="AH2" s="294" t="s">
        <v>2735</v>
      </c>
      <c r="AI2" s="296" t="s">
        <v>2736</v>
      </c>
      <c r="AJ2" s="294" t="s">
        <v>2737</v>
      </c>
      <c r="AK2" s="294" t="s">
        <v>2738</v>
      </c>
      <c r="AL2" s="294" t="s">
        <v>2739</v>
      </c>
      <c r="AM2" s="294" t="s">
        <v>2740</v>
      </c>
      <c r="AN2" s="296" t="s">
        <v>2741</v>
      </c>
      <c r="AO2" s="296" t="s">
        <v>2742</v>
      </c>
      <c r="AP2" s="296" t="s">
        <v>2743</v>
      </c>
      <c r="AQ2" s="296" t="s">
        <v>2744</v>
      </c>
      <c r="AR2" s="296" t="s">
        <v>2745</v>
      </c>
      <c r="AS2" s="294" t="s">
        <v>2746</v>
      </c>
      <c r="AT2" s="294" t="s">
        <v>2747</v>
      </c>
      <c r="AU2" s="294" t="s">
        <v>2748</v>
      </c>
      <c r="AV2" s="297" t="s">
        <v>2749</v>
      </c>
      <c r="AW2" s="292" t="s">
        <v>2750</v>
      </c>
      <c r="AX2" s="291" t="s">
        <v>2751</v>
      </c>
      <c r="AY2" s="297" t="s">
        <v>2752</v>
      </c>
      <c r="AZ2" s="297" t="s">
        <v>2753</v>
      </c>
      <c r="BA2" s="291" t="s">
        <v>2754</v>
      </c>
      <c r="BB2" s="291" t="s">
        <v>2755</v>
      </c>
      <c r="BC2" s="292" t="s">
        <v>2756</v>
      </c>
      <c r="BD2" s="298" t="s">
        <v>2757</v>
      </c>
      <c r="BE2" s="298" t="s">
        <v>2758</v>
      </c>
      <c r="BF2" s="291" t="s">
        <v>2759</v>
      </c>
      <c r="BG2" s="291" t="s">
        <v>2760</v>
      </c>
      <c r="BH2" s="297" t="s">
        <v>2761</v>
      </c>
      <c r="BI2" s="299" t="s">
        <v>2762</v>
      </c>
    </row>
    <row r="3" spans="1:61" ht="34.5" customHeight="1" x14ac:dyDescent="0.25">
      <c r="A3" s="300"/>
      <c r="B3" s="300"/>
      <c r="C3" s="301"/>
      <c r="D3" s="301"/>
      <c r="E3" s="301"/>
      <c r="F3" s="301"/>
      <c r="G3" s="301"/>
      <c r="H3" s="301"/>
      <c r="I3" s="301"/>
      <c r="J3" s="302"/>
      <c r="K3" s="301"/>
      <c r="L3" s="301"/>
      <c r="M3" s="301"/>
      <c r="N3" s="301"/>
      <c r="O3" s="301"/>
      <c r="P3" s="301"/>
      <c r="Q3" s="301"/>
      <c r="R3" s="301"/>
      <c r="S3" s="301"/>
    </row>
    <row r="4" spans="1:61" ht="34.5" customHeight="1" x14ac:dyDescent="0.25">
      <c r="A4" s="303" t="s">
        <v>2763</v>
      </c>
      <c r="B4" s="337"/>
      <c r="C4" s="338"/>
      <c r="D4" s="338"/>
      <c r="E4" s="338"/>
      <c r="F4" s="338"/>
      <c r="G4" s="338"/>
      <c r="H4" s="338"/>
      <c r="I4" s="338"/>
      <c r="J4" s="338"/>
      <c r="K4" s="338"/>
      <c r="L4" s="338"/>
      <c r="M4" s="338"/>
      <c r="N4" s="338"/>
      <c r="O4" s="338"/>
      <c r="P4" s="338"/>
      <c r="Q4" s="338"/>
      <c r="R4" s="338"/>
      <c r="S4" s="339"/>
      <c r="W4" s="304"/>
      <c r="X4" s="304"/>
    </row>
    <row r="5" spans="1:61" ht="34.5" customHeight="1" x14ac:dyDescent="0.25">
      <c r="A5" s="340" t="s">
        <v>2764</v>
      </c>
      <c r="B5" s="341"/>
      <c r="C5" s="341"/>
      <c r="D5" s="341"/>
      <c r="E5" s="341"/>
      <c r="F5" s="341"/>
      <c r="G5" s="341"/>
      <c r="H5" s="342"/>
      <c r="I5" s="343" t="s">
        <v>2765</v>
      </c>
      <c r="J5" s="344"/>
      <c r="K5" s="344"/>
      <c r="L5" s="344"/>
      <c r="M5" s="345"/>
      <c r="N5" s="343" t="s">
        <v>2766</v>
      </c>
      <c r="O5" s="344"/>
      <c r="P5" s="344"/>
      <c r="Q5" s="344"/>
      <c r="R5" s="344"/>
      <c r="S5" s="345"/>
      <c r="W5" s="304"/>
      <c r="X5" s="304"/>
    </row>
    <row r="6" spans="1:61" s="306" customFormat="1" ht="34.5" customHeight="1" x14ac:dyDescent="0.25">
      <c r="A6" s="305" t="s">
        <v>2767</v>
      </c>
      <c r="B6" s="305" t="s">
        <v>2768</v>
      </c>
      <c r="C6" s="305" t="s">
        <v>2769</v>
      </c>
      <c r="D6" s="305" t="s">
        <v>2770</v>
      </c>
      <c r="E6" s="305" t="s">
        <v>2771</v>
      </c>
      <c r="F6" s="305" t="s">
        <v>2772</v>
      </c>
      <c r="G6" s="305" t="s">
        <v>2773</v>
      </c>
      <c r="H6" s="305" t="s">
        <v>2774</v>
      </c>
      <c r="I6" s="305" t="s">
        <v>2775</v>
      </c>
      <c r="J6" s="305" t="s">
        <v>2776</v>
      </c>
      <c r="K6" s="305" t="s">
        <v>2777</v>
      </c>
      <c r="L6" s="305" t="s">
        <v>2778</v>
      </c>
      <c r="M6" s="305" t="s">
        <v>2779</v>
      </c>
      <c r="N6" s="305" t="s">
        <v>2780</v>
      </c>
      <c r="O6" s="305" t="s">
        <v>2781</v>
      </c>
      <c r="P6" s="305" t="s">
        <v>2782</v>
      </c>
      <c r="Q6" s="305" t="s">
        <v>2783</v>
      </c>
      <c r="R6" s="305" t="s">
        <v>2784</v>
      </c>
      <c r="S6" s="305" t="s">
        <v>2785</v>
      </c>
      <c r="W6" s="307"/>
      <c r="X6" s="307"/>
    </row>
    <row r="7" spans="1:61" s="320" customFormat="1" ht="41.25" customHeight="1" x14ac:dyDescent="0.25">
      <c r="A7" s="312" t="s">
        <v>2749</v>
      </c>
      <c r="B7" s="312" t="s">
        <v>2716</v>
      </c>
      <c r="C7" s="313" t="s">
        <v>2786</v>
      </c>
      <c r="D7" s="313" t="s">
        <v>2787</v>
      </c>
      <c r="E7" s="314">
        <v>42044</v>
      </c>
      <c r="F7" s="315" t="s">
        <v>2788</v>
      </c>
      <c r="G7" s="315" t="s">
        <v>2789</v>
      </c>
      <c r="H7" s="315" t="s">
        <v>2790</v>
      </c>
      <c r="I7" s="316">
        <v>42048</v>
      </c>
      <c r="J7" s="317" t="s">
        <v>2791</v>
      </c>
      <c r="K7" s="318" t="s">
        <v>2792</v>
      </c>
      <c r="L7" s="319"/>
      <c r="M7" s="314"/>
      <c r="N7" s="316"/>
      <c r="O7" s="318"/>
      <c r="P7" s="318"/>
      <c r="Q7" s="316"/>
      <c r="R7" s="318"/>
      <c r="S7" s="318"/>
      <c r="W7" s="321"/>
      <c r="X7" s="321"/>
    </row>
    <row r="8" spans="1:61" s="320" customFormat="1" ht="41.25" customHeight="1" x14ac:dyDescent="0.25">
      <c r="A8" s="312" t="s">
        <v>2749</v>
      </c>
      <c r="B8" s="312" t="s">
        <v>2716</v>
      </c>
      <c r="C8" s="313" t="s">
        <v>2786</v>
      </c>
      <c r="D8" s="313" t="s">
        <v>2787</v>
      </c>
      <c r="E8" s="314">
        <v>42048</v>
      </c>
      <c r="F8" s="315" t="s">
        <v>2793</v>
      </c>
      <c r="G8" s="315" t="s">
        <v>2789</v>
      </c>
      <c r="H8" s="315" t="s">
        <v>2790</v>
      </c>
      <c r="I8" s="316">
        <v>42055</v>
      </c>
      <c r="J8" s="322" t="s">
        <v>2794</v>
      </c>
      <c r="K8" s="318" t="s">
        <v>2792</v>
      </c>
      <c r="L8" s="323"/>
      <c r="M8" s="314"/>
      <c r="N8" s="316"/>
      <c r="O8" s="318"/>
      <c r="P8" s="318"/>
      <c r="Q8" s="316"/>
      <c r="R8" s="318"/>
      <c r="S8" s="318"/>
      <c r="W8" s="321"/>
      <c r="X8" s="321"/>
    </row>
    <row r="9" spans="1:61" s="320" customFormat="1" ht="41.25" customHeight="1" x14ac:dyDescent="0.25">
      <c r="A9" s="312" t="s">
        <v>2749</v>
      </c>
      <c r="B9" s="312" t="s">
        <v>2716</v>
      </c>
      <c r="C9" s="313" t="s">
        <v>2786</v>
      </c>
      <c r="D9" s="313" t="s">
        <v>2787</v>
      </c>
      <c r="E9" s="314">
        <v>42058</v>
      </c>
      <c r="F9" s="315" t="s">
        <v>2795</v>
      </c>
      <c r="G9" s="315" t="s">
        <v>2789</v>
      </c>
      <c r="H9" s="315" t="s">
        <v>2796</v>
      </c>
      <c r="I9" s="316">
        <v>42062</v>
      </c>
      <c r="J9" s="313" t="s">
        <v>2797</v>
      </c>
      <c r="K9" s="318" t="s">
        <v>2792</v>
      </c>
      <c r="L9" s="318"/>
      <c r="M9" s="314"/>
      <c r="N9" s="316"/>
      <c r="O9" s="318"/>
      <c r="P9" s="318"/>
      <c r="Q9" s="316"/>
      <c r="R9" s="318"/>
      <c r="S9" s="318"/>
      <c r="W9" s="321"/>
      <c r="X9" s="321"/>
    </row>
    <row r="10" spans="1:61" s="320" customFormat="1" ht="41.25" customHeight="1" x14ac:dyDescent="0.25">
      <c r="A10" s="312" t="s">
        <v>2749</v>
      </c>
      <c r="B10" s="312" t="s">
        <v>2716</v>
      </c>
      <c r="C10" s="313" t="s">
        <v>2786</v>
      </c>
      <c r="D10" s="313" t="s">
        <v>2787</v>
      </c>
      <c r="E10" s="314">
        <v>42110</v>
      </c>
      <c r="F10" s="315" t="s">
        <v>2798</v>
      </c>
      <c r="G10" s="315"/>
      <c r="H10" s="315" t="s">
        <v>2799</v>
      </c>
      <c r="I10" s="316">
        <v>42179</v>
      </c>
      <c r="J10" s="313" t="s">
        <v>2800</v>
      </c>
      <c r="K10" s="318" t="s">
        <v>2801</v>
      </c>
      <c r="L10" s="318"/>
      <c r="M10" s="314"/>
      <c r="N10" s="316"/>
      <c r="O10" s="318"/>
      <c r="P10" s="318"/>
      <c r="Q10" s="316"/>
      <c r="R10" s="318"/>
      <c r="S10" s="318"/>
      <c r="W10" s="321"/>
      <c r="X10" s="321"/>
    </row>
    <row r="11" spans="1:61" s="320" customFormat="1" ht="41.25" customHeight="1" x14ac:dyDescent="0.25">
      <c r="A11" s="312" t="s">
        <v>2749</v>
      </c>
      <c r="B11" s="312" t="s">
        <v>2716</v>
      </c>
      <c r="C11" s="313" t="s">
        <v>2786</v>
      </c>
      <c r="D11" s="313" t="s">
        <v>2787</v>
      </c>
      <c r="E11" s="314">
        <v>42111</v>
      </c>
      <c r="F11" s="315" t="s">
        <v>2802</v>
      </c>
      <c r="G11" s="315" t="s">
        <v>2789</v>
      </c>
      <c r="H11" s="315" t="s">
        <v>2803</v>
      </c>
      <c r="I11" s="316">
        <v>42124</v>
      </c>
      <c r="J11" s="313" t="s">
        <v>2804</v>
      </c>
      <c r="K11" s="318" t="s">
        <v>2805</v>
      </c>
      <c r="L11" s="318"/>
      <c r="M11" s="314"/>
      <c r="N11" s="316"/>
      <c r="O11" s="318"/>
      <c r="P11" s="318"/>
      <c r="Q11" s="316"/>
      <c r="R11" s="318"/>
      <c r="S11" s="318"/>
      <c r="W11" s="321"/>
      <c r="X11" s="321"/>
    </row>
    <row r="12" spans="1:61" s="320" customFormat="1" ht="41.25" customHeight="1" x14ac:dyDescent="0.25">
      <c r="A12" s="312" t="s">
        <v>2749</v>
      </c>
      <c r="B12" s="312" t="s">
        <v>2716</v>
      </c>
      <c r="C12" s="313" t="s">
        <v>2786</v>
      </c>
      <c r="D12" s="313" t="s">
        <v>2787</v>
      </c>
      <c r="E12" s="314">
        <v>42146</v>
      </c>
      <c r="F12" s="315" t="s">
        <v>2806</v>
      </c>
      <c r="G12" s="315" t="s">
        <v>2789</v>
      </c>
      <c r="H12" s="315" t="s">
        <v>2796</v>
      </c>
      <c r="I12" s="316">
        <v>42207</v>
      </c>
      <c r="J12" s="313" t="s">
        <v>2807</v>
      </c>
      <c r="K12" s="318" t="s">
        <v>2808</v>
      </c>
      <c r="L12" s="318"/>
      <c r="M12" s="314"/>
      <c r="N12" s="316"/>
      <c r="O12" s="318"/>
      <c r="P12" s="318"/>
      <c r="Q12" s="316"/>
      <c r="R12" s="318"/>
      <c r="S12" s="318"/>
      <c r="W12" s="321"/>
      <c r="X12" s="321"/>
    </row>
    <row r="13" spans="1:61" s="320" customFormat="1" ht="41.25" customHeight="1" x14ac:dyDescent="0.25">
      <c r="A13" s="312" t="s">
        <v>2749</v>
      </c>
      <c r="B13" s="312" t="s">
        <v>2716</v>
      </c>
      <c r="C13" s="313" t="s">
        <v>2786</v>
      </c>
      <c r="D13" s="313" t="s">
        <v>2787</v>
      </c>
      <c r="E13" s="314">
        <v>42156</v>
      </c>
      <c r="F13" s="315" t="s">
        <v>2809</v>
      </c>
      <c r="G13" s="315" t="s">
        <v>2789</v>
      </c>
      <c r="H13" s="315" t="s">
        <v>2796</v>
      </c>
      <c r="I13" s="316" t="s">
        <v>2810</v>
      </c>
      <c r="J13" s="313"/>
      <c r="K13" s="318"/>
      <c r="L13" s="318"/>
      <c r="M13" s="314"/>
      <c r="N13" s="316"/>
      <c r="O13" s="318"/>
      <c r="P13" s="318"/>
      <c r="Q13" s="316"/>
      <c r="R13" s="318"/>
      <c r="S13" s="318"/>
      <c r="W13" s="321"/>
      <c r="X13" s="321"/>
    </row>
    <row r="14" spans="1:61" s="320" customFormat="1" ht="34.5" customHeight="1" x14ac:dyDescent="0.25">
      <c r="A14" s="312"/>
      <c r="B14" s="312"/>
      <c r="C14" s="313"/>
      <c r="D14" s="313"/>
      <c r="E14" s="313"/>
      <c r="F14" s="315"/>
      <c r="G14" s="315"/>
      <c r="H14" s="315"/>
      <c r="I14" s="316"/>
      <c r="J14" s="324"/>
      <c r="K14" s="318"/>
      <c r="L14" s="318"/>
      <c r="M14" s="314"/>
      <c r="N14" s="316"/>
      <c r="O14" s="318"/>
      <c r="P14" s="318"/>
      <c r="Q14" s="316"/>
      <c r="R14" s="318"/>
      <c r="S14" s="318"/>
      <c r="W14" s="321"/>
      <c r="X14" s="321"/>
    </row>
  </sheetData>
  <mergeCells count="7">
    <mergeCell ref="A1:B2"/>
    <mergeCell ref="C1:S1"/>
    <mergeCell ref="C2:S2"/>
    <mergeCell ref="B4:S4"/>
    <mergeCell ref="A5:H5"/>
    <mergeCell ref="I5:M5"/>
    <mergeCell ref="N5:S5"/>
  </mergeCells>
  <dataValidations count="2">
    <dataValidation type="list" allowBlank="1" showInputMessage="1" showErrorMessage="1" sqref="B7:B14">
      <formula1>$W$1:$AQ$1</formula1>
    </dataValidation>
    <dataValidation type="list" allowBlank="1" showInputMessage="1" showErrorMessage="1" sqref="A7:A14">
      <formula1>$W$2:$BI$2</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SC04-F09</vt:lpstr>
      <vt:lpstr>INFORME ACCIDENTALIDAD</vt:lpstr>
      <vt:lpstr>CERTIFICACION 2015</vt:lpstr>
      <vt:lpstr>Lista desplegable</vt:lpstr>
      <vt:lpstr>Plan de mejoramiento Institucio</vt:lpstr>
      <vt:lpstr>'CERTIFICACION 2015'!Área_de_impresión</vt:lpstr>
      <vt:lpstr>'CERTIFICACION 2015'!Títulos_a_imprimir</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dc:creator>
  <cp:lastModifiedBy>Maria del Carmen Diaz Fonseca</cp:lastModifiedBy>
  <cp:lastPrinted>2015-10-16T15:22:49Z</cp:lastPrinted>
  <dcterms:created xsi:type="dcterms:W3CDTF">2015-06-01T20:49:28Z</dcterms:created>
  <dcterms:modified xsi:type="dcterms:W3CDTF">2015-10-16T15:22:55Z</dcterms:modified>
</cp:coreProperties>
</file>